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خالد الشريعة\Desktop\استشارات 2\أنظمة الجودة\"/>
    </mc:Choice>
  </mc:AlternateContent>
  <xr:revisionPtr revIDLastSave="0" documentId="13_ncr:1_{070F6DF1-09B5-4604-9A3C-B06BA79B70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نظام ادارة الجودة" sheetId="4" r:id="rId1"/>
    <sheet name="الأنشطة والمستندات" sheetId="16" r:id="rId2"/>
    <sheet name="متطلبات نظام إدارة الجودة" sheetId="15" r:id="rId3"/>
    <sheet name="سياق المنظمة" sheetId="14" r:id="rId4"/>
    <sheet name="القيادة" sheetId="13" r:id="rId5"/>
    <sheet name="التخطيط" sheetId="12" r:id="rId6"/>
    <sheet name="المساندة" sheetId="11" r:id="rId7"/>
    <sheet name="التشغيل" sheetId="10" r:id="rId8"/>
    <sheet name="تقييم الأداء" sheetId="9" r:id="rId9"/>
    <sheet name="التحسين" sheetId="8" r:id="rId10"/>
    <sheet name="النتائج" sheetId="3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8" l="1"/>
  <c r="M80" i="10"/>
  <c r="K78" i="10"/>
  <c r="L78" i="10"/>
  <c r="M78" i="10"/>
  <c r="K54" i="10"/>
  <c r="N54" i="10" s="1"/>
  <c r="L54" i="10"/>
  <c r="M54" i="10"/>
  <c r="K41" i="10"/>
  <c r="N41" i="10" s="1"/>
  <c r="L41" i="10"/>
  <c r="M41" i="10"/>
  <c r="M18" i="10"/>
  <c r="L18" i="10"/>
  <c r="K18" i="10"/>
  <c r="N18" i="10" s="1"/>
  <c r="M8" i="10"/>
  <c r="L8" i="10"/>
  <c r="K8" i="10"/>
  <c r="N8" i="10" s="1"/>
  <c r="D12" i="3" l="1"/>
  <c r="L19" i="16"/>
  <c r="K19" i="16"/>
  <c r="L20" i="16"/>
  <c r="K20" i="16"/>
  <c r="E4" i="3" s="1"/>
  <c r="J20" i="16"/>
  <c r="D4" i="3" s="1"/>
  <c r="L9" i="15"/>
  <c r="F5" i="3" s="1"/>
  <c r="K9" i="15"/>
  <c r="E5" i="3" s="1"/>
  <c r="J9" i="15"/>
  <c r="D5" i="3" s="1"/>
  <c r="K8" i="15"/>
  <c r="L8" i="15"/>
  <c r="L20" i="14"/>
  <c r="K20" i="14"/>
  <c r="L21" i="14"/>
  <c r="F6" i="3" s="1"/>
  <c r="K21" i="14"/>
  <c r="E6" i="3" s="1"/>
  <c r="J21" i="14"/>
  <c r="D6" i="3" s="1"/>
  <c r="J20" i="14"/>
  <c r="L35" i="13"/>
  <c r="F7" i="3" s="1"/>
  <c r="K35" i="13"/>
  <c r="E7" i="3" s="1"/>
  <c r="J35" i="13"/>
  <c r="D7" i="3" s="1"/>
  <c r="L31" i="12"/>
  <c r="F8" i="3" s="1"/>
  <c r="K31" i="12"/>
  <c r="E8" i="3" s="1"/>
  <c r="J31" i="12"/>
  <c r="M31" i="12" s="1"/>
  <c r="L16" i="8"/>
  <c r="K16" i="8"/>
  <c r="J16" i="8"/>
  <c r="L15" i="8"/>
  <c r="F12" i="3" s="1"/>
  <c r="K15" i="8"/>
  <c r="E12" i="3" s="1"/>
  <c r="L37" i="9"/>
  <c r="K37" i="9"/>
  <c r="J37" i="9"/>
  <c r="L36" i="9"/>
  <c r="F11" i="3" s="1"/>
  <c r="K36" i="9"/>
  <c r="E11" i="3" s="1"/>
  <c r="J36" i="9"/>
  <c r="D11" i="3" s="1"/>
  <c r="L80" i="10"/>
  <c r="K80" i="10"/>
  <c r="M79" i="10"/>
  <c r="F10" i="3" s="1"/>
  <c r="L79" i="10"/>
  <c r="E10" i="3" s="1"/>
  <c r="K79" i="10"/>
  <c r="L45" i="11"/>
  <c r="K45" i="11"/>
  <c r="J45" i="11"/>
  <c r="L44" i="11"/>
  <c r="F9" i="3" s="1"/>
  <c r="K44" i="11"/>
  <c r="E9" i="3" s="1"/>
  <c r="J44" i="11"/>
  <c r="D9" i="3" s="1"/>
  <c r="D8" i="3" l="1"/>
  <c r="M20" i="14"/>
  <c r="C6" i="3" s="1"/>
  <c r="M45" i="11"/>
  <c r="J3" i="11" s="1"/>
  <c r="M44" i="11"/>
  <c r="G12" i="3"/>
  <c r="M37" i="9"/>
  <c r="M3" i="9" s="1"/>
  <c r="N79" i="10"/>
  <c r="N80" i="10"/>
  <c r="D10" i="3"/>
  <c r="M35" i="13"/>
  <c r="M20" i="16"/>
  <c r="M9" i="15"/>
  <c r="M36" i="9"/>
  <c r="F4" i="3"/>
  <c r="G4" i="3" s="1"/>
  <c r="G11" i="3"/>
  <c r="G10" i="3"/>
  <c r="G9" i="3"/>
  <c r="G8" i="3"/>
  <c r="G7" i="3"/>
  <c r="G6" i="3"/>
  <c r="G5" i="3"/>
  <c r="M21" i="14"/>
  <c r="M15" i="8"/>
  <c r="M16" i="8"/>
  <c r="L30" i="12"/>
  <c r="K30" i="12"/>
  <c r="J30" i="12"/>
  <c r="M30" i="12" s="1"/>
  <c r="C8" i="3" s="1"/>
  <c r="K29" i="12"/>
  <c r="L29" i="12"/>
  <c r="J29" i="12"/>
  <c r="M29" i="12" s="1"/>
  <c r="K11" i="12"/>
  <c r="J4" i="12" s="1"/>
  <c r="L11" i="12"/>
  <c r="J11" i="12"/>
  <c r="K34" i="13"/>
  <c r="L34" i="13"/>
  <c r="J34" i="13"/>
  <c r="K33" i="13"/>
  <c r="L33" i="13"/>
  <c r="J33" i="13"/>
  <c r="L20" i="13"/>
  <c r="J20" i="13"/>
  <c r="K20" i="13"/>
  <c r="M11" i="12" l="1"/>
  <c r="M33" i="13"/>
  <c r="C9" i="3"/>
  <c r="C12" i="3"/>
  <c r="M3" i="8"/>
  <c r="C11" i="3"/>
  <c r="C10" i="3"/>
  <c r="K3" i="10"/>
  <c r="M34" i="13"/>
  <c r="M20" i="13"/>
  <c r="G13" i="3"/>
  <c r="J3" i="12"/>
  <c r="J8" i="15"/>
  <c r="M8" i="15" s="1"/>
  <c r="C5" i="3" s="1"/>
  <c r="J19" i="16"/>
  <c r="M19" i="16" s="1"/>
  <c r="C7" i="3" l="1"/>
  <c r="M3" i="13"/>
  <c r="C4" i="3"/>
  <c r="M5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خالد الشريعة</author>
  </authors>
  <commentList>
    <comment ref="M7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يرجى وضع رقم واحد مقابل كل معيار أفقيا ومدى تحققه عموديا</t>
        </r>
      </text>
    </comment>
  </commentList>
</comments>
</file>

<file path=xl/sharedStrings.xml><?xml version="1.0" encoding="utf-8"?>
<sst xmlns="http://schemas.openxmlformats.org/spreadsheetml/2006/main" count="907" uniqueCount="421">
  <si>
    <t>المجال</t>
  </si>
  <si>
    <t>4-1</t>
  </si>
  <si>
    <t>4-2</t>
  </si>
  <si>
    <t>سياسة الجودة</t>
  </si>
  <si>
    <t>عام</t>
  </si>
  <si>
    <t>5</t>
  </si>
  <si>
    <t>5-1</t>
  </si>
  <si>
    <t>5-2</t>
  </si>
  <si>
    <t>6</t>
  </si>
  <si>
    <t>وصف البند</t>
  </si>
  <si>
    <t>6-1</t>
  </si>
  <si>
    <t>الموارد البشرية</t>
  </si>
  <si>
    <t>6-2</t>
  </si>
  <si>
    <t>6-3</t>
  </si>
  <si>
    <t>البنية الحتية</t>
  </si>
  <si>
    <t>الميزانية و المستندات المالية</t>
  </si>
  <si>
    <t>7</t>
  </si>
  <si>
    <t>7-1</t>
  </si>
  <si>
    <t>7-2</t>
  </si>
  <si>
    <t>7-3</t>
  </si>
  <si>
    <t>جهة ذات العلاقة(الاختصاص)</t>
  </si>
  <si>
    <t>مدخلات التصميم والتطوير</t>
  </si>
  <si>
    <t>7-4</t>
  </si>
  <si>
    <t>7-5</t>
  </si>
  <si>
    <t>7-5-1</t>
  </si>
  <si>
    <t>7-5-2</t>
  </si>
  <si>
    <t xml:space="preserve"> </t>
  </si>
  <si>
    <t>7-5-3</t>
  </si>
  <si>
    <t>8-1</t>
  </si>
  <si>
    <t>8-2</t>
  </si>
  <si>
    <t>8-2-1</t>
  </si>
  <si>
    <t>8-2-2</t>
  </si>
  <si>
    <t>8-2-3</t>
  </si>
  <si>
    <t>8-3</t>
  </si>
  <si>
    <t>الموارد</t>
  </si>
  <si>
    <t>مجال العمل :</t>
  </si>
  <si>
    <t>عدد الإدارات :</t>
  </si>
  <si>
    <t>عدد الموظفين الكلي :</t>
  </si>
  <si>
    <t>عدد موظفين الإدارة العليا:</t>
  </si>
  <si>
    <t>عدد موظفين الإدارة الوسطى:</t>
  </si>
  <si>
    <t xml:space="preserve">يتم تسجيل وتقديم التقارير المطلوبة للزبائن عند حدوث أو تلف لأي من ممتلكاتهم أو عدم صلاحيتها </t>
  </si>
  <si>
    <t>يتم إعادة ضبط الأجهزة عند الضرورة وحمايتها من التلف والفساد أثناء الاستخدام أو التداول أو التخزين</t>
  </si>
  <si>
    <t>يتم تسجيل أي نتائج قياسية سابقة عندما يكون الجهاز مطابق للمطتلبات ويحتفظ بنتائج التحقق</t>
  </si>
  <si>
    <t>العنوان:</t>
  </si>
  <si>
    <t>الانشطة ( المستندات, والسجلات الداعمة)</t>
  </si>
  <si>
    <t>فهم المنظمة وسياقها</t>
  </si>
  <si>
    <t>فهم احتياجات وتوقعها الأطراف المهتمة</t>
  </si>
  <si>
    <t>4-3</t>
  </si>
  <si>
    <t>تحديد مجال/ نظاق نظام إدارة الجودة</t>
  </si>
  <si>
    <t>4-4</t>
  </si>
  <si>
    <t>نظام إدارة الجودة وعملياته</t>
  </si>
  <si>
    <t>القيادة</t>
  </si>
  <si>
    <t>القيادة والالتزام</t>
  </si>
  <si>
    <t>5-1-1</t>
  </si>
  <si>
    <t>القيادة والتزامها تجاه نظام إدارة الجودة</t>
  </si>
  <si>
    <t>5-1-2</t>
  </si>
  <si>
    <t>التركز على العميل</t>
  </si>
  <si>
    <t>ملائمة لغرض وسياق المنظمة</t>
  </si>
  <si>
    <t>توفر إطاراً عملياً لوضع ومراجعة أهداف الجودة</t>
  </si>
  <si>
    <t>تشمل التزاماً باستيفائ المتطلبات التي تنطبق على المنظمة</t>
  </si>
  <si>
    <t>تحتوي على الالتزام بالتحسين المستمر</t>
  </si>
  <si>
    <t>5-2-1</t>
  </si>
  <si>
    <t>5-2-2</t>
  </si>
  <si>
    <t>متاحة كمعلومة موثقة</t>
  </si>
  <si>
    <t>منشورة ومفهومة ومطبقة داخل المنظمة</t>
  </si>
  <si>
    <t>متاحة لدى الأطراف المهتمة ذات العلاقة كلما كان ذلك  ممكناَ</t>
  </si>
  <si>
    <t>5-3</t>
  </si>
  <si>
    <t>تتأكد الإدارة العليا من أن نظام التقارير فيما يتعلق بأداء نظام إدارة الجودة يتم رفعه لها</t>
  </si>
  <si>
    <t>تتأكد الإدارة العليا بأنه يتم تشجيع العميل في جميع أنحاء المنظمة</t>
  </si>
  <si>
    <t>تتأكد الإدارة العليا من ضمان المحافظة على تكامل نظام إدارة الجودة عند تخطيط وتنفيذ بعض التعديلات عليه</t>
  </si>
  <si>
    <t>التخطيط لنظام إدارة الجودة</t>
  </si>
  <si>
    <t>إجراءات التعرف على المخاطر والفرص</t>
  </si>
  <si>
    <t>6-1-1</t>
  </si>
  <si>
    <t>المخاطر والفرص</t>
  </si>
  <si>
    <t>6-1-2</t>
  </si>
  <si>
    <t>التخطيط للتعامل مع الخاطر والفرص</t>
  </si>
  <si>
    <t>أهداف الجودة والتخطيط لتنفيذها</t>
  </si>
  <si>
    <t>التخطيط للتغيرات</t>
  </si>
  <si>
    <t>المساندة</t>
  </si>
  <si>
    <t>7-1-1</t>
  </si>
  <si>
    <t>7-1-2</t>
  </si>
  <si>
    <t>توفر المنظمة الأفراد اللازمين للتشغيل الفعال لنظام إدارة الجودة وعملياته</t>
  </si>
  <si>
    <t>7-1-3</t>
  </si>
  <si>
    <t>7-1-4</t>
  </si>
  <si>
    <t>7-1-5</t>
  </si>
  <si>
    <t>رصد وقياس الموارد</t>
  </si>
  <si>
    <t>تقوم المنظمة بتحديد القياسات المطلوبة وكذلك أجهزة القياس والمتابعة للتأكد من مطابقة المنتجات والخدمات</t>
  </si>
  <si>
    <t>7-1-6</t>
  </si>
  <si>
    <t>المعارف الخاصة بالمنظمة</t>
  </si>
  <si>
    <t>تحافظ المنظمة على المعلومات والوثائق الخاصة بالعمليات</t>
  </si>
  <si>
    <t>تستفيد المنظمة من الإخفاقات والمشروعات الناجحة</t>
  </si>
  <si>
    <t>تعمل المنظمة على جمع المعارف غير الموثقة والاستفادة من تجارب الخبراء</t>
  </si>
  <si>
    <t xml:space="preserve">تطبق المنظمة المصادر الخارجية من مواصفات ومعايير </t>
  </si>
  <si>
    <t xml:space="preserve">الكفاءة </t>
  </si>
  <si>
    <t>التوعية</t>
  </si>
  <si>
    <t>تعمل المنظمة على توعية جميع العاملين بما يخص سياسة وأهداف وفعالية نظام إدارة الجودة</t>
  </si>
  <si>
    <t>الاتصال</t>
  </si>
  <si>
    <t>المعلومات الموثقة</t>
  </si>
  <si>
    <t>الإنشاء والتحديث</t>
  </si>
  <si>
    <t xml:space="preserve">يتم إنشاء وتحديث الإجراءات والوثائق الخاصة بالمنظمة وتوثيقها بطريقة توثيق حسب مواصفات الإجراءات </t>
  </si>
  <si>
    <t>ضبط المعلومات الموثقة</t>
  </si>
  <si>
    <t>7-5-3-1</t>
  </si>
  <si>
    <t>7-5-3-2</t>
  </si>
  <si>
    <t>يتم حفظ الوثائق وتوزيعها وتعديلاتها وفقاً لإجراء محدد</t>
  </si>
  <si>
    <t>التشغيل</t>
  </si>
  <si>
    <t>تخطيط وضبط التشغيل</t>
  </si>
  <si>
    <t>تقوم المنظمة بتحديد المتطلبات للمنتجات أو الخدمات</t>
  </si>
  <si>
    <t>تقوم المنظمة بوضع معايير للعمليات وقبول المنتجات والخدمات</t>
  </si>
  <si>
    <t>تحدد المنظمة الموارد اللازمة  لتحقيق التطابق مع متطلبات المنتجات أو الخدمات</t>
  </si>
  <si>
    <t xml:space="preserve">تحتفظ المنظمة بالسجلات  الخاصة بالتطابق </t>
  </si>
  <si>
    <t>تحديد متطلبات المنتجات والخدمات</t>
  </si>
  <si>
    <t>التواصل مع العملاء</t>
  </si>
  <si>
    <t>لدى المنظمة عملية خاصة للتواصل مع العملاء فيما يخص المنتج أو الخدمة</t>
  </si>
  <si>
    <t>تعمل المنظمة على جمع المعلومات الخاصة بآراء وانطباعات وشكاوي العملاء</t>
  </si>
  <si>
    <t xml:space="preserve">تحافظ المنظمة على ممتلكات العملاء </t>
  </si>
  <si>
    <t>تحديد المتطلبات ذات العلاقة بالمتجات والخدمات</t>
  </si>
  <si>
    <t>تقوم المنظمة بتعريف متطلبات المنتجات أو الخدمات الضروري والمتطلبات القانونية</t>
  </si>
  <si>
    <t>لدى المنظمة القدرة على الإيفاء بمتطلبات المنتجات والخدمات المحددة التي تم طلبها</t>
  </si>
  <si>
    <t>مراجعة المتطلبات ذات العلاقة بالمنتج أو الخدمة</t>
  </si>
  <si>
    <t>تقوم المنظمة بمراجعة المتطلبات ذات العلاقة بالمنتجات أو الخدمات المحددة بواسطة العملاء بما في ذلك أنشطة التسليم وما بعد التسليم</t>
  </si>
  <si>
    <t>تحدد المنظمة المتطلبات القانونية والتنظيمية الإضافية المتعلقة بالمنتجات أو الخدمات</t>
  </si>
  <si>
    <t>تراجع المنظمة متطلبات العقود والاتفاقيات أو الطلبيات التي تختلف عن الاتفاقات السابقة</t>
  </si>
  <si>
    <t>التصميم والتطوير للمنتجات أو الخدمات</t>
  </si>
  <si>
    <t>8-3-1</t>
  </si>
  <si>
    <t>تقوم المنظمة بتطبيق المتطلبات الخاصة بتطوير العمليات من أجل الإنتاج وتقديم الخدمة</t>
  </si>
  <si>
    <t>8-3-2</t>
  </si>
  <si>
    <t>التخطيط للتصميم والتطوير</t>
  </si>
  <si>
    <t>تحدد المنظمة مراحل التصميم والتطوير الخاصة بالمنتج أو الخدمة التي  تقدمه</t>
  </si>
  <si>
    <t>تحدد المنظمة المتطلبات التي تصف بالتحديد مراحل العملية  بمافي ذلك مراجعات التصميم والتطوير المطبقة</t>
  </si>
  <si>
    <t>تحدد أنشطة التحقق والاعتماد المطلوبة للتصميم والتطوير</t>
  </si>
  <si>
    <t>تحدد المنظمة الحاجة الخاصة بإشراك العميل ومجموعات المستخدمين في عمليات التصميم والتطوير</t>
  </si>
  <si>
    <t>8-3-3</t>
  </si>
  <si>
    <t>تحدد المنظمة المتطلبات الأساسية والوظيفية ومتطلبات الأداء الخاصة بالتصميم والتطوير</t>
  </si>
  <si>
    <t>تحدد المنظمة المتطلبات القانونية والتشريعية المنطبعة على المنتج أو الخدمة</t>
  </si>
  <si>
    <t>تحدد المنظمة المواصفات ومعايير الممارسة التي التزمت المنظمة بتطبيقها</t>
  </si>
  <si>
    <t xml:space="preserve">تحدد المنظمة الموارد الداخلية والخارجية اللازمة لتصميم المنتجات أو الخدمات </t>
  </si>
  <si>
    <t>تحدد المنظمة عواقب الفشل المتوقعة نظراً لطبيعة المنتجات أو الخدمات</t>
  </si>
  <si>
    <t>تحدد المنظمة مستوى الرقابة المتوقعة على عملية التصميم  والتطوير من قبل العملاء أو الأطراف ذات الصلة</t>
  </si>
  <si>
    <t>8-3-4</t>
  </si>
  <si>
    <t>ضوابط التصميم والتطوير</t>
  </si>
  <si>
    <t>تضمن ضوابط التصميم والتطوير أن النتائج المتحققة بأنشطة التصميم والتطوير محددة و واضحة</t>
  </si>
  <si>
    <t>يتم المراجعة على التصميم والتطوير كماهو مخطط لها</t>
  </si>
  <si>
    <t>يتم تنفيذ أنشطة التحقق للتأكد من أن مخرجات التصميم والتطوير تتوافق مع مدخلات التصميم والتطوير</t>
  </si>
  <si>
    <t>تضمن الضوابط بأنه تم الاعتماد للتأكد من أن المنتجات والمخرجات الناتجة قادرة على الوفاء بمتطلبات التطبيق أو الاستخدام المقصود</t>
  </si>
  <si>
    <t>8-3-5</t>
  </si>
  <si>
    <t>مخرجات التصميم والتطوير</t>
  </si>
  <si>
    <t>تتأكد المنظمة من أن مخرجات التصميم والتطوير تتوافق مع متطلبات مدخلات التصميم والتطوير</t>
  </si>
  <si>
    <t>تتأكد المنظمة من أن مخرجات التصميم والتطوير كافية للعمليات التالية في توفير المنتجات والخدمات</t>
  </si>
  <si>
    <t>تضمن المنظمة بأن مخرجات التصميم والتطوير تشمل أو مرجعية لمتطلبات الرصد والقياس وكذلك معايير القبول حسب قابلية التطبيق</t>
  </si>
  <si>
    <t>تضمن المنظمة أن المنتجات المنتجة أو الخدمة المقدمة صالحة للغرض المقصود وأنها آمنة وصالحة للاستخدام</t>
  </si>
  <si>
    <t>التعديلات على التصميم والتطوير</t>
  </si>
  <si>
    <t>8-3-6</t>
  </si>
  <si>
    <t>تعمل المنظمة على مراجعة وضبط وتحديد التغييرات التي تمت على ال مدخلات ومخرجات التصميم أثناء عملية تصميم وتطوير المنتجات والخدمات</t>
  </si>
  <si>
    <t>ضبط المنتجات والخدمات المقدمة من جهة خارجية</t>
  </si>
  <si>
    <t>8-4</t>
  </si>
  <si>
    <t>8-4-1</t>
  </si>
  <si>
    <t>تتأكد المنطمة من أن المنتجات والخدمات المقدمة من جهات خارجية مطابقة لمتطلبات محددة عندما تكون المنتجات والخدمات الموردة مدمجة في منتجات وخدمات المنظمة</t>
  </si>
  <si>
    <t xml:space="preserve">تتأكد المنظمة من أن المنتجات الخارجية المقدمة من جهات خارجية ومقدمة مباشرة للعميل باسم المنظمة مطابقة للمواصفات المحددة </t>
  </si>
  <si>
    <t>تعمل المنظمة قرار معتمد في حال توفيق جزء من المنتج أو الخدمة عن طريق جهات خارجية</t>
  </si>
  <si>
    <t>8-4-2</t>
  </si>
  <si>
    <t>نوع ومدى ضبط التوريد الخارجي</t>
  </si>
  <si>
    <t>تركز المنظمة على التأثير المحتمل للتوريد الخارجي للعمليات والمنتجات والخدمات بما يتوافق مع متطلبات العملاء والمتطلبات  القانونية والتنظيمية المنطبقة عليها</t>
  </si>
  <si>
    <t>تراقب المنظمة مدى فعالية الضوابط التي يطبقها المورد الخارجي لضمان بأن المنتجات والخدمات لي لها أثر سلبي على قدرة المنظمة استمرار تقديم خدمات مطابقة لمتطلبات العملاء</t>
  </si>
  <si>
    <t>8-4-3</t>
  </si>
  <si>
    <t>معلومات الموردين الخارجيين</t>
  </si>
  <si>
    <t>تقوم المنظمة بإبلاغ الموردين الخارجيين بالمتطلبات المنطبقة للمنتجات والخدمات المطلوب توريدها أو العمليات المطلوب تنفيذها باسم المنظمة</t>
  </si>
  <si>
    <t>تقوم المنظمة بإبلاغ الموردين الخارجيين بطرق أو عمليات أو أدوات الاعتماد والإفراج عن المنتجات والخدمات</t>
  </si>
  <si>
    <t>تهتم المنظمة بإبلاغ الموردين بمتطلبات كفاء العاملين بما في ذلك مؤهلاتهم</t>
  </si>
  <si>
    <t xml:space="preserve">تطلب المنظمة من الموردين التفاعل من نظام إدارة الجودة </t>
  </si>
  <si>
    <t>لدى المنظمة إجراء خاص بضبط المشتريات</t>
  </si>
  <si>
    <t>لدى المنظمة قائمة بالموردين المعتمدين</t>
  </si>
  <si>
    <t>8-5</t>
  </si>
  <si>
    <t>الإنتاج وتقديم الخدمات</t>
  </si>
  <si>
    <t>8-5-1</t>
  </si>
  <si>
    <t>ضبط الانتاج والخدمات</t>
  </si>
  <si>
    <t>تطلب المنظمة من الموردين معلومات موثقة تحدد الأنشطة التي يتعين القيام بها والنتائج التي يمكن تحقيقها</t>
  </si>
  <si>
    <t>توفر معلومات موثقة تحدد الأنشطة التي يتعين القيام بها والنتائج التي يمكن تحقيها</t>
  </si>
  <si>
    <t xml:space="preserve">أنشطة الرصد والقياس في المراحل المناسبة للتحقق من الوفاء بالمعايير الخاصة بمراقبة العمليات والمخرجات ومعايير القبول للمنتج أو الخدمة </t>
  </si>
  <si>
    <t>يتم استخدام وضبط البنية التحتية المناسبة وبيئة العمل للعمليات</t>
  </si>
  <si>
    <t>توفر واستخدام طرق مناسبة لرصد وقياس الموارد</t>
  </si>
  <si>
    <t>كفاءة ومؤهلات العاملين</t>
  </si>
  <si>
    <t>التحقق وإعادة التحقق دورياً للقدرة على تحقيق النتائج المخططة لأي عملية إنتاج أو تقديم خدمات لا يمكن التحقق من نتائجها بالرصد أو القياس المتلاحقة</t>
  </si>
  <si>
    <t>تنفيذ أنشطة الإفراج عن المنتجات والخدمات والتسليم وما بعد التسليم</t>
  </si>
  <si>
    <t>8-5-2</t>
  </si>
  <si>
    <t>التميز / التعريف والتتبع</t>
  </si>
  <si>
    <t xml:space="preserve">تقوم المنظمة باستخدام وسائل مناسبة لتعريف وتمييز مجرجات العمليات </t>
  </si>
  <si>
    <t>تقوم المنظمة بتمييز حالة المنتجات والعمليات من ناحية القياسات ومتطلبات المراقبة</t>
  </si>
  <si>
    <t>ممتلكات العملاء والموردين الخارجيين</t>
  </si>
  <si>
    <t>8-5-3</t>
  </si>
  <si>
    <t>يوجد لدى المنظمة إجراءات ضبط   الملكية الخاصة بالزبون (ممتلكات الزبائن)</t>
  </si>
  <si>
    <t>الحفظ</t>
  </si>
  <si>
    <t>8-5-4</t>
  </si>
  <si>
    <t>تضمن المنظمة الحفاظ على مخرجات العمليات أثناء الإنتاج وتوفير الخدمات بالقدر اللازم للحفاط على التوافق مع المتطلبات</t>
  </si>
  <si>
    <t>8-5-5</t>
  </si>
  <si>
    <t>أنشطة ما بعد التوريد</t>
  </si>
  <si>
    <t xml:space="preserve">تحدد المنظمة  الأنشطة الخاصة بالمخاطر المرتبطة بالمنتجات والخدمات  </t>
  </si>
  <si>
    <t>تهتم المنظمة بطبيعة المنتجات والخدمات واستخدامها وتاريخ صلاحيتها</t>
  </si>
  <si>
    <t>تتابع المنظمة التغذية المرتدة من العميل بما يخص المنتجات أو الخدمات</t>
  </si>
  <si>
    <t>تتابع المنظمة وتطبق المتطلبات القانونية والتنظيمية بما يخص المنتجات أو الخدمات</t>
  </si>
  <si>
    <t>8-5-6</t>
  </si>
  <si>
    <t>ضبط التعديلات</t>
  </si>
  <si>
    <t>تقوم المنظمة بمراجعة وضبد التعديلات غير المخططة الضرورية لتوريد المنتجات أو تقديم الخدمات للتأكد من استمرار التوافق مع المتطلبات المحددة</t>
  </si>
  <si>
    <t xml:space="preserve">تحتفظ المنظمة بالوثائق الخاصة بنتائج مراجعة التعديلات والعاملين الذين لهم صلاحية التعديل </t>
  </si>
  <si>
    <t>8-6</t>
  </si>
  <si>
    <t>الإفراج عن المنتجات والخدمات</t>
  </si>
  <si>
    <t xml:space="preserve">لدى المنظمة إجراء خاص بالإفراج عن المنتجات أو الخدمات </t>
  </si>
  <si>
    <t>8-7</t>
  </si>
  <si>
    <t>ضبط عدم تطابق مخرجات عملية أو منتجات أو خدمات</t>
  </si>
  <si>
    <t>تقوم المنظمة بتعريف وتمييز مخرجات المنتجات والخدمات غير المطابقة وضبطها لمنع الاستخدام غير المقصود أو التوريد</t>
  </si>
  <si>
    <t xml:space="preserve">تتعامل المنظمة مع عدم تطابق مخرجات العمليات والمنتجات بالتصحيح والفرز وإبلاغ العميل </t>
  </si>
  <si>
    <t>9</t>
  </si>
  <si>
    <t>تقييم الأداء</t>
  </si>
  <si>
    <t>9-1</t>
  </si>
  <si>
    <t>تحدد المنظمة احتياجاتها من الرصد والقياس وطريق الرصد والقياس والتحليل والتقييم وزمن الرصد والقياس</t>
  </si>
  <si>
    <t xml:space="preserve">تتأكد المنظمة من أن أنشطة الرصد والقياس يتم تطبيقها وفقاً للمتطلبات المحددة </t>
  </si>
  <si>
    <t>تحتفظ المنظمة بمعلومات موثقة كدليل على نتائج الرصد والقياس</t>
  </si>
  <si>
    <t>الرصد والقياس والتحليل والتقييم</t>
  </si>
  <si>
    <t>9-1-1</t>
  </si>
  <si>
    <t>9-1-2</t>
  </si>
  <si>
    <t>رضا العملاء</t>
  </si>
  <si>
    <t>لدى المنظمة استبيان يحدد من خلاله مدى تلبيتها لتوقعات و رضاء العملاء</t>
  </si>
  <si>
    <t>هناك إجراء خاص بضبط التغيرات المتعلقة بالتعامل مع العملاء</t>
  </si>
  <si>
    <t xml:space="preserve">هناك عملية خاصة لدى المنظمة بضبط الشكاوى وحلها </t>
  </si>
  <si>
    <t>يتم معرفة التغذية الراجعة من العملاء عن طريق رسائل الشكر والتقدير والتعاملات اللاحقة</t>
  </si>
  <si>
    <t>9-1-3</t>
  </si>
  <si>
    <t>التحليل والتقيم</t>
  </si>
  <si>
    <t xml:space="preserve">تقوم المنظمة بتحليل وتقييم البيانات والمعلومات الناتجة عن الرصد والقياس </t>
  </si>
  <si>
    <t>يتم استخدام نتائج التحليل والقياس لإبراز تطابق المنتجات والخدمات مع المتطلبات وتقييم وتعزيز رضا العملاء</t>
  </si>
  <si>
    <t>يتم تقييم أداء العمليات عن طريق نتائج التحليل والقياس</t>
  </si>
  <si>
    <t>يتم تقييم الموردين الخارجيين عن طريق نتائج التحليل والقياس</t>
  </si>
  <si>
    <t>المراجعة الداخلية</t>
  </si>
  <si>
    <t>9-2</t>
  </si>
  <si>
    <t>يوجد لدى المنظمة إجراء خاص بالمراجعة الداخلية</t>
  </si>
  <si>
    <t>يوجد خطة زمنية خاصة بالمراجعة الدورية</t>
  </si>
  <si>
    <t>يوجد نموذج خاص بالمراجعة</t>
  </si>
  <si>
    <t>يوجد سجلات خاصة بالمراجعة</t>
  </si>
  <si>
    <t>9-2-2</t>
  </si>
  <si>
    <t>يجب على المنظمة</t>
  </si>
  <si>
    <t>تحدد المنظمة خصائص المراجعة ومجال كل مراجعة</t>
  </si>
  <si>
    <t xml:space="preserve">تختار المنظمة المراجعين المؤهلين وتنفذ المراجعات </t>
  </si>
  <si>
    <t xml:space="preserve">يتم رفع نتائج وتقارير المراجعة للإدارات المعنية </t>
  </si>
  <si>
    <t>يتم اتخاذ التصحيحات والإجراءات التصحيحية للازمة مباشرة</t>
  </si>
  <si>
    <t>يتم الاحتفاظ بخطط وسجلات المراجعة والتقارير والنتائج كدليل على تنفيذ المراجعة</t>
  </si>
  <si>
    <t>مراجعة الإدارة</t>
  </si>
  <si>
    <t>9-3</t>
  </si>
  <si>
    <t>تقوم الإدارة العملية بعملية المراجعة على نظام إدارة الجودة وفق خطة زمنية</t>
  </si>
  <si>
    <t xml:space="preserve">يتم مراجعة محاضر الاجتماعات السابقة المتفق عليها </t>
  </si>
  <si>
    <t>تهتم المنظمة بالتغيرات في الموضوعات الخارجية والداخلية التي لها علاقة بنظام إدارة الجودة بمافي ذلك التوجهات الاستراتيجية</t>
  </si>
  <si>
    <t>تتابع الإدارة العليا بالمنظمة المواضيع المرتبطة بعدم المطابقة والإجراءات التصحيحية ونتائج الرصد والقياس</t>
  </si>
  <si>
    <t>تتابع الإدارة العليا نتائج المراجعات وكل ما له علاقة برضا العملاء</t>
  </si>
  <si>
    <t>تتابع الإدارة العليا كل ما له علاقة بالموردين الخارجيين والأطراف المهتمة ذات العلاقة</t>
  </si>
  <si>
    <t>تتأكد الإدارة العليا من كفاية الموارد اللازمة للمحافظة على فعالية نظام إدارة الجودة</t>
  </si>
  <si>
    <t>مخرجات مراجعة الإدارة</t>
  </si>
  <si>
    <t>مخرجات مراجعة الإدارة تحتوي على قرارات  وإجراءا متعلقة بالتحسين المستمر وتغييرات نظام إدارة الجودة بما فيها الحاجة إلى الموارد</t>
  </si>
  <si>
    <t>يجب على الإدارة العليا مراجعة نظام إدارة الجودة</t>
  </si>
  <si>
    <t>9-3-1</t>
  </si>
  <si>
    <t>9-3-2</t>
  </si>
  <si>
    <t>التحسين</t>
  </si>
  <si>
    <t>10</t>
  </si>
  <si>
    <t>10-1</t>
  </si>
  <si>
    <t>تقوم المنظمة بتحديد واختيار فرص التحسين من خلال تحسين العمليات لمنع عدم التطابق</t>
  </si>
  <si>
    <t>تقوم المنظمة بتحديد واختيار فرص التحسين من خلال تحسين المنتجات والخدمات لتتوافق مع المتطلبات المعروفة والمتوقعه</t>
  </si>
  <si>
    <t>عدم التطابق والإجراءات التصحيحية</t>
  </si>
  <si>
    <t>10-2</t>
  </si>
  <si>
    <t>10-2-1</t>
  </si>
  <si>
    <t>عند حدوث عدم  مطابقة</t>
  </si>
  <si>
    <t>تقوم المنظمة باتخاذ إجراء لضبط الحالة وتصحيحها</t>
  </si>
  <si>
    <t>تتعامل مع تبعات حالة عدم المطابقة</t>
  </si>
  <si>
    <t>تعمل على مراجعة حالة عدم مطابقة</t>
  </si>
  <si>
    <t>تحدد المنظمة سبب حدوث عدم المطابقة وهل قد حدثت حالات مشابهة  أم محتمل حدوثها</t>
  </si>
  <si>
    <t>تعمل المنظمة على مراجعة أي إجراء تصحيحي تم اتخاذه وعلى تعديلات نظام إدارة الجودة إذا اقتضت الضرورة لذلك</t>
  </si>
  <si>
    <t>التحسين المستمر</t>
  </si>
  <si>
    <t>10-3</t>
  </si>
  <si>
    <t>تعمل المنظمة باستمرار لتحسين ملائمة وكفاءة وفعالية نظام إدارة  الجودة</t>
  </si>
  <si>
    <t xml:space="preserve">تعمل المنظمة على تحسين فرص الأدء من خلال تنفيذ مخرجات  التحيل والتقييم وكذلك مراجعة الإدارة </t>
  </si>
  <si>
    <t>تستخدم المنظمة أدوات ومنهجيات لتقصي أسباب قصور الأداء ولدعم التحسين المستمر</t>
  </si>
  <si>
    <t>استبيان خاص ببنود المواصفة الدولية لبناء نظام الجودة ISO 9001:2015</t>
  </si>
  <si>
    <t>رقم البند (ISO 9001:2015)</t>
  </si>
  <si>
    <t xml:space="preserve">شعار منظمة العميل </t>
  </si>
  <si>
    <t>تقوم المنظمة بتحديد احتياجات وتوقعات العملاء والأطراف المهتمة الأخرى ذات الصلة</t>
  </si>
  <si>
    <t>تحدد المنظمة العمليات التشغيلية الخاصة بها</t>
  </si>
  <si>
    <t>يوجد لدى المنظمة رؤية ورسالة وأهداف</t>
  </si>
  <si>
    <t>يوجد لدى المنظمة أنظمة إدارية / أدلة / الوائح متبعه (يرجى ذكرها بالتفصيل)</t>
  </si>
  <si>
    <t>يوجد لدى المنظمة مشاريع خاصة بها (يرجى ذكرها بالتفصيل)</t>
  </si>
  <si>
    <t>يوجد لدى المنظمة مواصفات ومراجع ومعايير خاصة بمجال عملها ويتم تطبيقها</t>
  </si>
  <si>
    <t>يوجد لدى المنظمة هيكل  تنظيمي وتوصيفات وظيفية للموظفين</t>
  </si>
  <si>
    <t xml:space="preserve">المواصفات </t>
  </si>
  <si>
    <t>ISO 9000- 9001-9004</t>
  </si>
  <si>
    <t>منهجية العمليات</t>
  </si>
  <si>
    <t>تعمل المنظمة على إدارة العمليات  الخاصة بها وفق منهجية محددة و واضحة</t>
  </si>
  <si>
    <t>يتم تحسين وتطوير العمليات  استناداً إلى تحليل وتقييم واقعي</t>
  </si>
  <si>
    <t>دائرة PDCA</t>
  </si>
  <si>
    <t>يتم تطبيق منهجية PDCA على جميع العمليات الخاصة بالمنظمة ونظام إدارة الجودة</t>
  </si>
  <si>
    <t>التفكير المبني على المخاطر</t>
  </si>
  <si>
    <t>تعمل المنظمة وفق اختيار وإنشاء منهج خاص للتعامل  مع المخاطر</t>
  </si>
  <si>
    <t>تنفذ المنظمة  العمليات بطريقة توافقية ومتناسقة مع نظام إدارة الجودة ومواصفات النظم الأخرى</t>
  </si>
  <si>
    <t>التوافق مع مواصفات النظم الإدارة الأخرى</t>
  </si>
  <si>
    <t>نظام إدارة الجودة - المتطلبات</t>
  </si>
  <si>
    <t>مجال عمل المنظمة (خدمة /منتج)</t>
  </si>
  <si>
    <t>المراجع</t>
  </si>
  <si>
    <t>المصطلحات والتعريفات</t>
  </si>
  <si>
    <t>المواصفة ISO 9001:2005+ المواصفة ISO 2015</t>
  </si>
  <si>
    <t>سياق (إطار) المنظمة</t>
  </si>
  <si>
    <t>تحدد المنظمة الموضوعات الخارجية والداخلية ذات العلاقة بأغراض المنظمة وتوجهاتها الاستراتيجية والقيم والثقافة ومعارف وأداء المنظمة</t>
  </si>
  <si>
    <t xml:space="preserve">تحدد المنظمة الأطراف المهتمة ذات العلاقة بنظام إدارة الجودة </t>
  </si>
  <si>
    <t>تحدد المنظمات متطلبات الأطراف المهتمة ذات العلاقة بالنظام</t>
  </si>
  <si>
    <t>تحدد المنظمة العمليات اللازمة لنظام إدارة الجودة</t>
  </si>
  <si>
    <t>تحدد المنظمة الموضوعات الخارجية والداخلية (بند 4-1)</t>
  </si>
  <si>
    <t>تحدد المنظمة متطلبات الأطراف المهتمة ذات العلاقة (البند 4-2)</t>
  </si>
  <si>
    <t>تحدد المنظمة التبرير لأي حال فيها إحدى متطلبات هذه المواصفة  لا يمكن تطبيقها</t>
  </si>
  <si>
    <t>تحدد المنظمة منتجاتها وخدماتها التي يغطيها نظام إدارة الجودة</t>
  </si>
  <si>
    <t>تحدد المنظمة المدخلات والمخرجات المتوقعة لهذه العمليات</t>
  </si>
  <si>
    <t>تتأكد المنظمة من تسلسل وتتابع العمليات والتفاعل بينها</t>
  </si>
  <si>
    <t>تحدد المنظمة خصائص العمليات و وسائلها والقياسات التي تتضمنها ومؤشرات الأداء للتأكد من كفاءة التشغيل</t>
  </si>
  <si>
    <t>تحدد المنظمة الموارد المطلوبة والتأكد من توفرها</t>
  </si>
  <si>
    <t>تحدد المنظمة المخاطر والفرص التي تهمها  وتخطيط وتنفيذ الإجراءات المناسبة للتصدي لها</t>
  </si>
  <si>
    <t>تحدد المنظمة طرق الرصد والقياس وتقييم العمليات</t>
  </si>
  <si>
    <t>تحدد المنظمة الفرص المتاحة لتحسين العمليات ونظام إدارة الجودة</t>
  </si>
  <si>
    <t xml:space="preserve">تؤكد الإدارة العليا بالمنظمة بأنه تم  وضع سياسة وأهداف الجودة لنظام إدارة الجودة وأنها متوافقة مع التوجية الاستراتيجي وسياق المنظمة </t>
  </si>
  <si>
    <t>تؤكد الإدارة العليا للمنظمة توافق سياسة وأهداف الجودة مع التوجه الاستراتيجي للمنظمة</t>
  </si>
  <si>
    <t>تؤكد الإدارة العليا بالمنظمة بأن سياسة الجودة معلومة لدى جميع العاملين ومفهومة ومطبقة</t>
  </si>
  <si>
    <t>تعمل المنظمة على  دمج متطلبات نظام إدارة الجودة في عمليات المنظمة</t>
  </si>
  <si>
    <t>تؤكد المنظمة على تشجيع الوعي بمنهجية العمليات</t>
  </si>
  <si>
    <t>تتأكد المنظمة من توفر الموارد اللازمة لنظام إدارة الجودة</t>
  </si>
  <si>
    <t>تؤكد المنظمة على نشر أهمية توافق فعالية نظام إدارة الجودة مع متطلبات نظام إدارة الجودة</t>
  </si>
  <si>
    <t>تدعم المنظمة المشاركة والتوجه والدعم للأفراد للمساهمة في فعالية نظام إدارة الجود</t>
  </si>
  <si>
    <t>تؤكد المنظمة على تشجيع التحسين المستمر</t>
  </si>
  <si>
    <t>تؤكد المنظمة بأنه تم تحديد متطلبات العميل المتوافقة مع المتطلبات القانونية والتنظيمية</t>
  </si>
  <si>
    <t xml:space="preserve">تؤكد المنظمة بأنه تم تحديد المخاطر والفرص التي تؤثر على مطابقة المنتجات أو الخدمات </t>
  </si>
  <si>
    <t>تؤكد المنظمة بأنه يتم الحفاظ على التركيز على استمرار توفير المنتجات والخدمات التي تفي بمتطلبات العملاء والمتطلبات القانونية والتنظيمية</t>
  </si>
  <si>
    <t>تؤكد المنظمة بأنه يتم التركيز على تعزيز رضا العملاء بشكل مستمر</t>
  </si>
  <si>
    <t xml:space="preserve">إنشاء ومراجعة سياسة الجودة من قبل الإدارة العليا وتؤكد بأنها </t>
  </si>
  <si>
    <t>تؤكد المنظمة بأن سياسة الجودة</t>
  </si>
  <si>
    <t>عند التخطيط لنظام الجودة يتم التأكيد على أن نظام إدارة الجودة يمكنه تحقيق النتائج المقصودة</t>
  </si>
  <si>
    <t>تؤكد المنظمة بأن تم التأكد من أن تحديد المخاطر  يؤدي إلى منع وتقليل الآثار غير المرغوب فيها</t>
  </si>
  <si>
    <t>تقوم المنظمة بتخطيط إجراءات خاصة للتعامل مع المخاطر والفرص</t>
  </si>
  <si>
    <t>تؤكد المنظمة بأنها تخطط على كيفية إدماج وتنفيذ الإجراءات في عملية نظام إدارة الجودة</t>
  </si>
  <si>
    <t xml:space="preserve">تعمل المنظمة على تقييم مدى فعالية إجراءت تحديد المخاطر </t>
  </si>
  <si>
    <t>6-2-1</t>
  </si>
  <si>
    <t xml:space="preserve">متوافقة مع سياسة الجودة </t>
  </si>
  <si>
    <t>يمكن قياسها</t>
  </si>
  <si>
    <t>تأخذ في الاعتبار المتطلبات واجبة التطبيق</t>
  </si>
  <si>
    <t xml:space="preserve">يتم رصدها </t>
  </si>
  <si>
    <t>تضع المنظمة أهدافاً للجودة  وتؤكد بأن هذه الأهداف</t>
  </si>
  <si>
    <t>تم تعريف المعنيين بها</t>
  </si>
  <si>
    <t>يتم تحديثها عند الحاجة</t>
  </si>
  <si>
    <t xml:space="preserve">يتم الاحتفاظ بها ونشرها </t>
  </si>
  <si>
    <t>6-2-2</t>
  </si>
  <si>
    <t>تخطط المنظمة لكيفية تحقيق أهدافها وتؤكد أنها تعمل على تحديد</t>
  </si>
  <si>
    <t>ماذا سوف تفعل</t>
  </si>
  <si>
    <t>ماهي الموارد المطلوبة</t>
  </si>
  <si>
    <t>متى سنتنهي (ستكتمل)</t>
  </si>
  <si>
    <t>كيفية يمكن تقييم النتائج</t>
  </si>
  <si>
    <t>عندما تقوم المنظمة بإجراء تعديلات على نظام إدارة الجودة تحدد الغرض من التعديلات وأية عواقب محتملة</t>
  </si>
  <si>
    <t>تؤكد المنظمة على تكامل نظام إدارة الجودة بما يخص التغييرات</t>
  </si>
  <si>
    <t>تلتزم المنظمة بالتأكد من توافر الموارد بناءً على التغييرات</t>
  </si>
  <si>
    <t>تضع المنظمة في عين الاعتبار القدرات والقيود المفروضة على الموارد الداخلية المتاحة</t>
  </si>
  <si>
    <t xml:space="preserve">توفر المنظمة الموارد اللازمة لإنشاء نظام إدارة الجودة وتطبيقه وصيانته </t>
  </si>
  <si>
    <t>تضع المنظمة في عين الاعتبار ما يلزم الحصول عليه من مقدمي الخدمات الخارجيين</t>
  </si>
  <si>
    <t>توفر المنظمة المباني  والمرافق الخاص بها وتقوم بصيانتها بشكل دائم</t>
  </si>
  <si>
    <t>توفر المنظمة المعدات شاملة البرمجيات والأجهزة تقوم بصيانتها بشكل دائم</t>
  </si>
  <si>
    <t xml:space="preserve">توفر المنظمة وسائل النقل وتقوم بصيانتها بشكل دائم </t>
  </si>
  <si>
    <t xml:space="preserve">توفر المنظمة المعلومات وتكنولوجيا الاتصالات </t>
  </si>
  <si>
    <t>البيئة لتشغيل العمليات</t>
  </si>
  <si>
    <t>تقوم المنظمة بتحديد البيئة اللازمة لتشغيل عملياتها وتقوم وتقوم بالصيانة بما يحقق مطابقة المنتجات والخدمات</t>
  </si>
  <si>
    <t xml:space="preserve">لدى المنظمة خطة خاصة بالبيئة </t>
  </si>
  <si>
    <t>تحدد المنظمة وتنشر ارشادات العمل الخاصة بالبيئة</t>
  </si>
  <si>
    <t>تهتم المنظمة بالعوامل الاجتماعية والفيزيائة والاجتماعية مثل الحرارة والرطوبة</t>
  </si>
  <si>
    <t>تحدد المنظمة الموارد اللازم التأكد من أن نتائج رصدها وقياسها صحيحة ومعتمدة</t>
  </si>
  <si>
    <t>تقوم المنظمة باستخدام أجهزة القياسة والمراقبة لضمان قدرتها على القياس مطابقة للقياسات المطلوبة</t>
  </si>
  <si>
    <t>يوجد لدى المنظمة سجلات الصيانة الخاصة بالأجهز و وتتم عملية المعايرة للاجهزة والمعدات بصفة دورية أو قبل استخدامها طبقاً لمواصفات عالمية</t>
  </si>
  <si>
    <t>يتم التحقق من أدوات القياس ومعايرتها على فترات زمنية محددة من قبل استخدامها وفقاً لمعايير دولية أو محلية</t>
  </si>
  <si>
    <t>تقوم المنظمة بتعريف أدوات القياس لتحديد حالة المعايرة</t>
  </si>
  <si>
    <t>يتم الاحتفاظ بأدوات القياس لمنع تلفها أو تدهورها بما يبطل حالة المعايرة</t>
  </si>
  <si>
    <t>تحدد المنظمة المعارف الضرورية لتشغيل العمليات وتحقيق تطابق المنتجات والخدمات</t>
  </si>
  <si>
    <t>لدى المنظمة إجراء خاص بالتدريب لرفع كفاءة العاملين</t>
  </si>
  <si>
    <t>لدى المنظمة خطة التدريبية تدريبية سنوية</t>
  </si>
  <si>
    <t xml:space="preserve">تحتفظ المنظمة بتقارير وسجلات البرامج التدريبية المنفذة  </t>
  </si>
  <si>
    <t xml:space="preserve">تتابع المنظمة مدى وعي العاملين من خلال مساهمتهم في فعالية نظام نظام إدارة الجودة بما في ذلك تحسين جودة الأداء </t>
  </si>
  <si>
    <t>تحدد المنظمة  الإتصالات الداخلية والخارجية من خلال إنشاء إجراء خاص بالاتصال والتواصل الداخلي والخارجي</t>
  </si>
  <si>
    <t xml:space="preserve"> نظام إدارة جودة في المنظمة يحتوي على المعلومات التي تطلبها المواصفة لفعالية النظام</t>
  </si>
  <si>
    <t xml:space="preserve">يتم ضبط المعلومات لنظام إدارة الجودة من خلال </t>
  </si>
  <si>
    <t xml:space="preserve">إنشاء إجراء خاص بضبط الوثائق </t>
  </si>
  <si>
    <t>الاحتفاظ بالوثائق</t>
  </si>
  <si>
    <t>تؤكد المنظمة بأنه تم التوثيق تحديد المخاطر والفرص يحقق التحسين المستمر</t>
  </si>
  <si>
    <t>لا يوجد -1</t>
  </si>
  <si>
    <t xml:space="preserve"> 1 موجود</t>
  </si>
  <si>
    <t>جزئي  0</t>
  </si>
  <si>
    <t>9-2-1</t>
  </si>
  <si>
    <t>خلاصة سياسة الجودة</t>
  </si>
  <si>
    <t xml:space="preserve">خلاصة معيار  القيادة </t>
  </si>
  <si>
    <t>المعدل</t>
  </si>
  <si>
    <t>التكرار</t>
  </si>
  <si>
    <t>معدل العنصر</t>
  </si>
  <si>
    <t>المعدل العام</t>
  </si>
  <si>
    <t>عدد المعايير</t>
  </si>
  <si>
    <t>الأنشطة</t>
  </si>
  <si>
    <t>غير متوفر</t>
  </si>
  <si>
    <t>متوفر جزئيا</t>
  </si>
  <si>
    <t>متوفر</t>
  </si>
  <si>
    <t>متطلبات إدارة الجودة</t>
  </si>
  <si>
    <t>سياق إطار المنظمة</t>
  </si>
  <si>
    <t>التخطيط</t>
  </si>
  <si>
    <t>المعايير</t>
  </si>
  <si>
    <t>متوفر جزئي</t>
  </si>
  <si>
    <t>جهة الاختصاص</t>
  </si>
  <si>
    <t>&lt;&lt;&lt;&lt; النتائج</t>
  </si>
  <si>
    <t>عدد المتغيرات</t>
  </si>
  <si>
    <t xml:space="preserve">&lt;&lt;&lt;&lt;  هذه المنطقة هي مساحة العمل والتقييم  </t>
  </si>
  <si>
    <t>يرجى عدم التغيير في هذا الجدول لأنه يمثل مخرجات العمل ومرتبط بالبيانات الداخلية</t>
  </si>
  <si>
    <t>الشخص المسؤول:</t>
  </si>
  <si>
    <t>توضح المنظمة طريقة إسناد المسؤوليات والصلاحيات لهذه العمليات</t>
  </si>
  <si>
    <t>تؤكد الإدارة العليا بالمنظمة تحمل المسؤولية تجاه فعالية نظام إدارة الجودة</t>
  </si>
  <si>
    <t>تدعم المنظمة دور الإدارات الأخرى ذات العلاقة لإبراز قيادتها على مناطق المسؤولية</t>
  </si>
  <si>
    <t>الأدوار التنظيمية والمسؤوليات والصلاحيات</t>
  </si>
  <si>
    <t>تقوم الإدارة العليا بالتكليف بالمسؤوليات والصلاحيات لضمان أن نظام إدارة الجودة يتوافق مع هذه المواصفة الدولية</t>
  </si>
  <si>
    <t>من هو المسؤول</t>
  </si>
  <si>
    <t>تقوم المنظمة بتوزيع وإعادة توزيع المسؤوليات والصلاحيات</t>
  </si>
  <si>
    <t>تحدد المنظمة المسؤوليات والصلاحيات الداخلة في عمليات التصميم والتطوير</t>
  </si>
  <si>
    <t>تحديد مسؤوليات ومتطلبات المراجعة وأهداف الجودة</t>
  </si>
  <si>
    <t xml:space="preserve">اسم المنظمة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</si>
</sst>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Arial"/>
      <family val="2"/>
      <charset val="178"/>
      <scheme val="minor"/>
    </font>
    <font>
      <b/>
      <sz val="12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6"/>
      <color theme="1"/>
      <name val="Arial"/>
      <family val="2"/>
      <scheme val="minor"/>
    </font>
    <font>
      <sz val="16"/>
      <color theme="1"/>
      <name val="Arial"/>
      <family val="2"/>
      <charset val="178"/>
      <scheme val="minor"/>
    </font>
    <font>
      <b/>
      <sz val="16"/>
      <color theme="1"/>
      <name val="Arial"/>
      <family val="2"/>
      <charset val="178"/>
      <scheme val="minor"/>
    </font>
    <font>
      <sz val="12"/>
      <color theme="1"/>
      <name val="Arial"/>
      <family val="2"/>
      <charset val="178"/>
      <scheme val="minor"/>
    </font>
    <font>
      <b/>
      <sz val="13"/>
      <color theme="1"/>
      <name val="Arial"/>
      <family val="2"/>
      <charset val="178"/>
      <scheme val="minor"/>
    </font>
    <font>
      <sz val="18"/>
      <color theme="1"/>
      <name val="Arial"/>
      <family val="2"/>
      <scheme val="minor"/>
    </font>
    <font>
      <b/>
      <sz val="12"/>
      <color theme="1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b/>
      <sz val="18"/>
      <color theme="1"/>
      <name val="Arial"/>
      <family val="2"/>
      <scheme val="minor"/>
    </font>
    <font>
      <b/>
      <sz val="22"/>
      <color rgb="FF3F3F3F"/>
      <name val="Arial"/>
      <family val="2"/>
      <charset val="178"/>
      <scheme val="minor"/>
    </font>
    <font>
      <b/>
      <sz val="16"/>
      <color rgb="FFFA7D00"/>
      <name val="Arial"/>
      <family val="2"/>
      <charset val="178"/>
      <scheme val="minor"/>
    </font>
    <font>
      <b/>
      <sz val="16"/>
      <color theme="1"/>
      <name val="Arial"/>
      <family val="2"/>
      <scheme val="minor"/>
    </font>
    <font>
      <sz val="13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18"/>
      <color theme="0"/>
      <name val="Arial"/>
      <family val="2"/>
      <charset val="178"/>
      <scheme val="minor"/>
    </font>
    <font>
      <sz val="17"/>
      <color theme="1"/>
      <name val="Arial"/>
      <family val="2"/>
      <charset val="178"/>
      <scheme val="minor"/>
    </font>
    <font>
      <sz val="14"/>
      <color theme="1"/>
      <name val="Arial"/>
      <family val="2"/>
      <charset val="178"/>
      <scheme val="minor"/>
    </font>
    <font>
      <sz val="18"/>
      <color theme="1"/>
      <name val="Arial"/>
      <family val="2"/>
      <charset val="178"/>
      <scheme val="minor"/>
    </font>
    <font>
      <b/>
      <sz val="16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b/>
      <sz val="11"/>
      <color theme="1"/>
      <name val="Arial"/>
      <family val="2"/>
      <scheme val="minor"/>
    </font>
    <font>
      <sz val="16"/>
      <color rgb="FFFF0000"/>
      <name val="Arial"/>
      <family val="2"/>
      <charset val="178"/>
      <scheme val="minor"/>
    </font>
    <font>
      <b/>
      <sz val="18"/>
      <color rgb="FFFF0000"/>
      <name val="Arial"/>
      <family val="2"/>
      <charset val="178"/>
      <scheme val="minor"/>
    </font>
    <font>
      <b/>
      <sz val="18"/>
      <color rgb="FF0000FF"/>
      <name val="Arial"/>
      <family val="2"/>
      <charset val="178"/>
      <scheme val="minor"/>
    </font>
    <font>
      <sz val="18"/>
      <color rgb="FF0000FF"/>
      <name val="Arial"/>
      <family val="2"/>
      <charset val="178"/>
      <scheme val="minor"/>
    </font>
    <font>
      <b/>
      <sz val="18"/>
      <color rgb="FF0000FF"/>
      <name val="Arial"/>
      <family val="2"/>
      <scheme val="minor"/>
    </font>
    <font>
      <b/>
      <sz val="9"/>
      <color indexed="81"/>
      <name val="Tahoma"/>
      <family val="2"/>
    </font>
    <font>
      <b/>
      <sz val="16"/>
      <color rgb="FFFFFF00"/>
      <name val="Arial"/>
      <family val="2"/>
      <scheme val="minor"/>
    </font>
    <font>
      <b/>
      <sz val="14"/>
      <color rgb="FF0000FF"/>
      <name val="Arial"/>
      <family val="2"/>
      <scheme val="minor"/>
    </font>
    <font>
      <sz val="11"/>
      <color rgb="FF0000FF"/>
      <name val="Arial"/>
      <family val="2"/>
      <scheme val="minor"/>
    </font>
    <font>
      <b/>
      <sz val="14"/>
      <color rgb="FFFFFF00"/>
      <name val="Arial"/>
      <family val="2"/>
      <scheme val="minor"/>
    </font>
    <font>
      <sz val="14"/>
      <color theme="0"/>
      <name val="Arial"/>
      <family val="2"/>
      <scheme val="minor"/>
    </font>
    <font>
      <sz val="16"/>
      <color rgb="FFFFC000"/>
      <name val="Arial"/>
      <family val="2"/>
      <charset val="17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00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/>
      <bottom/>
      <diagonal/>
    </border>
  </borders>
  <cellStyleXfs count="7">
    <xf numFmtId="0" fontId="0" fillId="0" borderId="0"/>
    <xf numFmtId="0" fontId="10" fillId="5" borderId="17" applyNumberFormat="0" applyAlignment="0" applyProtection="0"/>
    <xf numFmtId="0" fontId="11" fillId="5" borderId="16" applyNumberFormat="0" applyAlignment="0" applyProtection="0"/>
    <xf numFmtId="0" fontId="18" fillId="6" borderId="18" applyNumberFormat="0" applyAlignment="0" applyProtection="0"/>
    <xf numFmtId="0" fontId="19" fillId="0" borderId="0" applyNumberFormat="0" applyFill="0" applyBorder="0" applyAlignment="0" applyProtection="0"/>
    <xf numFmtId="0" fontId="20" fillId="7" borderId="0" applyNumberFormat="0" applyBorder="0" applyAlignment="0" applyProtection="0"/>
    <xf numFmtId="0" fontId="17" fillId="8" borderId="0" applyNumberFormat="0" applyBorder="0" applyAlignment="0" applyProtection="0"/>
  </cellStyleXfs>
  <cellXfs count="33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center" vertical="center" readingOrder="2"/>
    </xf>
    <xf numFmtId="0" fontId="0" fillId="0" borderId="0" xfId="0" applyAlignment="1">
      <alignment horizontal="right"/>
    </xf>
    <xf numFmtId="49" fontId="3" fillId="0" borderId="1" xfId="0" applyNumberFormat="1" applyFont="1" applyBorder="1" applyAlignment="1">
      <alignment horizontal="center" vertical="center" readingOrder="2"/>
    </xf>
    <xf numFmtId="0" fontId="4" fillId="0" borderId="1" xfId="0" applyFont="1" applyBorder="1" applyAlignment="1">
      <alignment horizontal="center" vertical="center" readingOrder="2"/>
    </xf>
    <xf numFmtId="49" fontId="4" fillId="0" borderId="1" xfId="0" applyNumberFormat="1" applyFont="1" applyBorder="1" applyAlignment="1">
      <alignment horizontal="center" vertical="center" readingOrder="2"/>
    </xf>
    <xf numFmtId="49" fontId="4" fillId="0" borderId="12" xfId="0" applyNumberFormat="1" applyFont="1" applyBorder="1" applyAlignment="1">
      <alignment horizontal="center" vertical="center" readingOrder="2"/>
    </xf>
    <xf numFmtId="0" fontId="0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4" fillId="0" borderId="6" xfId="0" applyFont="1" applyBorder="1"/>
    <xf numFmtId="0" fontId="4" fillId="0" borderId="1" xfId="0" applyFont="1" applyBorder="1" applyAlignment="1"/>
    <xf numFmtId="0" fontId="4" fillId="0" borderId="1" xfId="0" applyFont="1" applyBorder="1" applyAlignment="1">
      <alignment horizontal="right"/>
    </xf>
    <xf numFmtId="49" fontId="5" fillId="0" borderId="1" xfId="0" applyNumberFormat="1" applyFont="1" applyBorder="1" applyAlignment="1">
      <alignment horizontal="center" vertical="center" readingOrder="2"/>
    </xf>
    <xf numFmtId="49" fontId="5" fillId="0" borderId="1" xfId="0" applyNumberFormat="1" applyFont="1" applyBorder="1" applyAlignment="1">
      <alignment vertical="center" readingOrder="2"/>
    </xf>
    <xf numFmtId="0" fontId="4" fillId="2" borderId="1" xfId="0" applyFont="1" applyFill="1" applyBorder="1" applyAlignment="1">
      <alignment horizontal="center" vertical="center" readingOrder="2"/>
    </xf>
    <xf numFmtId="49" fontId="4" fillId="2" borderId="1" xfId="0" applyNumberFormat="1" applyFont="1" applyFill="1" applyBorder="1" applyAlignment="1">
      <alignment horizontal="center" vertical="center" readingOrder="2"/>
    </xf>
    <xf numFmtId="49" fontId="3" fillId="2" borderId="1" xfId="0" applyNumberFormat="1" applyFont="1" applyFill="1" applyBorder="1" applyAlignment="1">
      <alignment horizontal="center" vertical="center" readingOrder="2"/>
    </xf>
    <xf numFmtId="0" fontId="4" fillId="0" borderId="1" xfId="0" applyFont="1" applyBorder="1"/>
    <xf numFmtId="0" fontId="5" fillId="0" borderId="1" xfId="0" applyFont="1" applyFill="1" applyBorder="1" applyAlignment="1">
      <alignment horizontal="center" wrapText="1"/>
    </xf>
    <xf numFmtId="0" fontId="4" fillId="0" borderId="0" xfId="0" applyFont="1" applyAlignment="1">
      <alignment horizontal="right" vertical="center"/>
    </xf>
    <xf numFmtId="0" fontId="5" fillId="0" borderId="8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readingOrder="2"/>
    </xf>
    <xf numFmtId="49" fontId="3" fillId="0" borderId="1" xfId="0" applyNumberFormat="1" applyFont="1" applyBorder="1" applyAlignment="1">
      <alignment horizontal="center" vertical="center" readingOrder="2"/>
    </xf>
    <xf numFmtId="0" fontId="4" fillId="2" borderId="1" xfId="0" applyFont="1" applyFill="1" applyBorder="1" applyAlignment="1">
      <alignment horizontal="center" vertical="center" wrapText="1" readingOrder="2"/>
    </xf>
    <xf numFmtId="0" fontId="5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5" fillId="0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readingOrder="2"/>
    </xf>
    <xf numFmtId="0" fontId="4" fillId="0" borderId="10" xfId="0" applyFont="1" applyFill="1" applyBorder="1" applyAlignment="1">
      <alignment horizontal="center" vertical="center" readingOrder="2"/>
    </xf>
    <xf numFmtId="0" fontId="4" fillId="2" borderId="10" xfId="0" applyFont="1" applyFill="1" applyBorder="1" applyAlignment="1">
      <alignment horizontal="center" vertical="center" readingOrder="2"/>
    </xf>
    <xf numFmtId="0" fontId="5" fillId="0" borderId="0" xfId="0" applyFont="1" applyFill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center" vertical="center" readingOrder="2"/>
    </xf>
    <xf numFmtId="0" fontId="5" fillId="0" borderId="0" xfId="0" applyFont="1" applyBorder="1" applyAlignment="1">
      <alignment horizontal="right" vertical="center"/>
    </xf>
    <xf numFmtId="49" fontId="4" fillId="0" borderId="1" xfId="0" applyNumberFormat="1" applyFont="1" applyBorder="1" applyAlignment="1">
      <alignment horizontal="center" vertical="center" readingOrder="2"/>
    </xf>
    <xf numFmtId="49" fontId="5" fillId="0" borderId="1" xfId="0" applyNumberFormat="1" applyFont="1" applyBorder="1" applyAlignment="1">
      <alignment horizontal="center" vertical="center" readingOrder="2"/>
    </xf>
    <xf numFmtId="0" fontId="4" fillId="0" borderId="0" xfId="0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 readingOrder="2"/>
    </xf>
    <xf numFmtId="0" fontId="0" fillId="0" borderId="0" xfId="0" applyFont="1" applyFill="1" applyBorder="1"/>
    <xf numFmtId="49" fontId="4" fillId="4" borderId="1" xfId="0" applyNumberFormat="1" applyFont="1" applyFill="1" applyBorder="1" applyAlignment="1">
      <alignment horizontal="center" vertical="center" readingOrder="2"/>
    </xf>
    <xf numFmtId="0" fontId="4" fillId="4" borderId="1" xfId="0" applyFont="1" applyFill="1" applyBorder="1"/>
    <xf numFmtId="0" fontId="0" fillId="3" borderId="0" xfId="0" applyFill="1"/>
    <xf numFmtId="0" fontId="12" fillId="3" borderId="0" xfId="0" applyFont="1" applyFill="1"/>
    <xf numFmtId="0" fontId="16" fillId="0" borderId="1" xfId="0" applyFont="1" applyBorder="1" applyAlignment="1"/>
    <xf numFmtId="0" fontId="16" fillId="0" borderId="1" xfId="0" applyFont="1" applyBorder="1" applyAlignment="1">
      <alignment horizontal="right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5" fillId="0" borderId="0" xfId="0" applyFont="1" applyFill="1"/>
    <xf numFmtId="0" fontId="14" fillId="4" borderId="16" xfId="2" applyFont="1" applyFill="1"/>
    <xf numFmtId="0" fontId="25" fillId="4" borderId="16" xfId="2" applyFont="1" applyFill="1"/>
    <xf numFmtId="0" fontId="4" fillId="4" borderId="0" xfId="0" applyFont="1" applyFill="1"/>
    <xf numFmtId="0" fontId="4" fillId="4" borderId="0" xfId="0" applyFont="1" applyFill="1" applyAlignment="1">
      <alignment horizontal="right" vertical="center"/>
    </xf>
    <xf numFmtId="0" fontId="4" fillId="0" borderId="0" xfId="0" applyFont="1" applyBorder="1"/>
    <xf numFmtId="0" fontId="0" fillId="0" borderId="0" xfId="0" applyBorder="1"/>
    <xf numFmtId="0" fontId="13" fillId="3" borderId="1" xfId="1" applyFont="1" applyFill="1" applyBorder="1"/>
    <xf numFmtId="0" fontId="24" fillId="3" borderId="0" xfId="0" applyFont="1" applyFill="1"/>
    <xf numFmtId="0" fontId="4" fillId="4" borderId="10" xfId="0" applyFont="1" applyFill="1" applyBorder="1"/>
    <xf numFmtId="0" fontId="12" fillId="3" borderId="1" xfId="0" applyFont="1" applyFill="1" applyBorder="1"/>
    <xf numFmtId="0" fontId="24" fillId="3" borderId="1" xfId="0" applyFont="1" applyFill="1" applyBorder="1"/>
    <xf numFmtId="0" fontId="8" fillId="3" borderId="1" xfId="0" applyFont="1" applyFill="1" applyBorder="1" applyAlignment="1">
      <alignment horizontal="center"/>
    </xf>
    <xf numFmtId="0" fontId="8" fillId="3" borderId="0" xfId="0" applyFont="1" applyFill="1"/>
    <xf numFmtId="0" fontId="24" fillId="3" borderId="0" xfId="0" applyFont="1" applyFill="1" applyAlignment="1">
      <alignment horizontal="right" vertical="center"/>
    </xf>
    <xf numFmtId="0" fontId="4" fillId="0" borderId="13" xfId="0" applyFont="1" applyBorder="1"/>
    <xf numFmtId="0" fontId="4" fillId="0" borderId="0" xfId="0" applyFont="1" applyAlignment="1">
      <alignment horizontal="right" vertical="center"/>
    </xf>
    <xf numFmtId="0" fontId="5" fillId="0" borderId="1" xfId="0" applyFont="1" applyFill="1" applyBorder="1" applyAlignment="1">
      <alignment horizontal="center" wrapText="1"/>
    </xf>
    <xf numFmtId="0" fontId="4" fillId="0" borderId="0" xfId="0" applyFont="1" applyAlignment="1">
      <alignment horizontal="right" vertical="center"/>
    </xf>
    <xf numFmtId="0" fontId="4" fillId="9" borderId="11" xfId="0" applyFont="1" applyFill="1" applyBorder="1"/>
    <xf numFmtId="0" fontId="14" fillId="9" borderId="19" xfId="2" applyFont="1" applyFill="1" applyBorder="1"/>
    <xf numFmtId="0" fontId="27" fillId="0" borderId="0" xfId="0" applyFont="1"/>
    <xf numFmtId="0" fontId="27" fillId="0" borderId="0" xfId="0" applyFont="1" applyAlignment="1">
      <alignment horizontal="center"/>
    </xf>
    <xf numFmtId="0" fontId="19" fillId="9" borderId="0" xfId="4" applyFill="1" applyBorder="1" applyAlignment="1">
      <alignment horizontal="center" wrapText="1"/>
    </xf>
    <xf numFmtId="0" fontId="19" fillId="9" borderId="0" xfId="4" applyFill="1" applyBorder="1"/>
    <xf numFmtId="0" fontId="4" fillId="9" borderId="0" xfId="0" applyFont="1" applyFill="1" applyBorder="1"/>
    <xf numFmtId="0" fontId="28" fillId="9" borderId="0" xfId="0" applyFont="1" applyFill="1" applyBorder="1"/>
    <xf numFmtId="0" fontId="29" fillId="9" borderId="0" xfId="0" applyFont="1" applyFill="1" applyBorder="1"/>
    <xf numFmtId="0" fontId="26" fillId="9" borderId="0" xfId="0" applyFont="1" applyFill="1" applyBorder="1"/>
    <xf numFmtId="0" fontId="15" fillId="3" borderId="0" xfId="0" applyFont="1" applyFill="1"/>
    <xf numFmtId="0" fontId="4" fillId="3" borderId="0" xfId="0" applyFont="1" applyFill="1"/>
    <xf numFmtId="0" fontId="32" fillId="3" borderId="0" xfId="0" applyFont="1" applyFill="1"/>
    <xf numFmtId="0" fontId="25" fillId="3" borderId="0" xfId="0" applyFont="1" applyFill="1"/>
    <xf numFmtId="0" fontId="24" fillId="3" borderId="1" xfId="0" applyFont="1" applyFill="1" applyBorder="1" applyAlignment="1">
      <alignment horizontal="center"/>
    </xf>
    <xf numFmtId="0" fontId="24" fillId="3" borderId="1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1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2" fillId="3" borderId="0" xfId="6" applyFont="1" applyFill="1" applyAlignment="1">
      <alignment horizontal="center" vertical="center"/>
    </xf>
    <xf numFmtId="0" fontId="31" fillId="3" borderId="0" xfId="5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2" fillId="3" borderId="0" xfId="0" applyFont="1" applyFill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3" fillId="3" borderId="11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37" fillId="3" borderId="1" xfId="0" applyFont="1" applyFill="1" applyBorder="1"/>
    <xf numFmtId="0" fontId="38" fillId="3" borderId="1" xfId="0" applyFont="1" applyFill="1" applyBorder="1"/>
    <xf numFmtId="0" fontId="5" fillId="0" borderId="8" xfId="0" applyFont="1" applyBorder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right" readingOrder="2"/>
    </xf>
    <xf numFmtId="0" fontId="0" fillId="0" borderId="0" xfId="0" applyAlignment="1">
      <alignment wrapText="1"/>
    </xf>
    <xf numFmtId="0" fontId="27" fillId="0" borderId="0" xfId="0" applyFont="1" applyAlignment="1">
      <alignment horizontal="center" wrapText="1"/>
    </xf>
    <xf numFmtId="0" fontId="27" fillId="0" borderId="0" xfId="0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 readingOrder="2"/>
    </xf>
    <xf numFmtId="49" fontId="4" fillId="0" borderId="1" xfId="0" applyNumberFormat="1" applyFont="1" applyBorder="1" applyAlignment="1">
      <alignment horizontal="center" vertical="center" wrapText="1" readingOrder="2"/>
    </xf>
    <xf numFmtId="0" fontId="4" fillId="0" borderId="1" xfId="0" applyFont="1" applyBorder="1" applyAlignment="1">
      <alignment wrapText="1"/>
    </xf>
    <xf numFmtId="49" fontId="4" fillId="0" borderId="12" xfId="0" applyNumberFormat="1" applyFont="1" applyBorder="1" applyAlignment="1">
      <alignment horizontal="center" vertical="center" wrapText="1" readingOrder="2"/>
    </xf>
    <xf numFmtId="0" fontId="4" fillId="0" borderId="6" xfId="0" applyFont="1" applyBorder="1" applyAlignment="1">
      <alignment wrapText="1"/>
    </xf>
    <xf numFmtId="0" fontId="20" fillId="7" borderId="1" xfId="5" applyBorder="1" applyAlignment="1">
      <alignment horizontal="center" vertical="center" wrapText="1"/>
    </xf>
    <xf numFmtId="0" fontId="30" fillId="3" borderId="18" xfId="3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7" fillId="0" borderId="0" xfId="0" applyFont="1" applyFill="1"/>
    <xf numFmtId="0" fontId="0" fillId="0" borderId="0" xfId="0" applyFill="1"/>
    <xf numFmtId="49" fontId="5" fillId="0" borderId="0" xfId="0" applyNumberFormat="1" applyFont="1" applyBorder="1" applyAlignment="1">
      <alignment horizontal="center" vertical="center" readingOrder="2"/>
    </xf>
    <xf numFmtId="0" fontId="16" fillId="0" borderId="0" xfId="0" applyFont="1" applyBorder="1" applyAlignment="1">
      <alignment horizontal="right"/>
    </xf>
    <xf numFmtId="0" fontId="4" fillId="0" borderId="0" xfId="0" applyFont="1" applyFill="1" applyAlignment="1">
      <alignment horizontal="right" vertical="center"/>
    </xf>
    <xf numFmtId="0" fontId="39" fillId="4" borderId="1" xfId="0" applyFont="1" applyFill="1" applyBorder="1" applyAlignment="1">
      <alignment horizontal="center" vertical="center"/>
    </xf>
    <xf numFmtId="0" fontId="0" fillId="0" borderId="0" xfId="0" applyProtection="1"/>
    <xf numFmtId="0" fontId="4" fillId="1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4" fillId="0" borderId="6" xfId="0" applyFont="1" applyBorder="1" applyProtection="1">
      <protection locked="0"/>
    </xf>
    <xf numFmtId="0" fontId="4" fillId="0" borderId="12" xfId="0" applyFont="1" applyFill="1" applyBorder="1" applyProtection="1">
      <protection locked="0"/>
    </xf>
    <xf numFmtId="0" fontId="4" fillId="0" borderId="9" xfId="0" applyFont="1" applyBorder="1" applyProtection="1">
      <protection locked="0"/>
    </xf>
    <xf numFmtId="0" fontId="4" fillId="0" borderId="4" xfId="0" applyFont="1" applyBorder="1" applyProtection="1">
      <protection locked="0"/>
    </xf>
    <xf numFmtId="0" fontId="4" fillId="10" borderId="1" xfId="0" applyFont="1" applyFill="1" applyBorder="1" applyProtection="1">
      <protection locked="0"/>
    </xf>
    <xf numFmtId="0" fontId="4" fillId="10" borderId="10" xfId="0" applyFont="1" applyFill="1" applyBorder="1" applyProtection="1">
      <protection locked="0"/>
    </xf>
    <xf numFmtId="0" fontId="4" fillId="10" borderId="1" xfId="0" applyFont="1" applyFill="1" applyBorder="1" applyAlignment="1" applyProtection="1">
      <alignment horizontal="center"/>
      <protection locked="0"/>
    </xf>
    <xf numFmtId="0" fontId="19" fillId="9" borderId="0" xfId="4" applyFill="1" applyBorder="1" applyProtection="1">
      <protection locked="0"/>
    </xf>
    <xf numFmtId="0" fontId="4" fillId="0" borderId="0" xfId="0" applyFont="1" applyBorder="1" applyProtection="1">
      <protection locked="0"/>
    </xf>
    <xf numFmtId="0" fontId="4" fillId="9" borderId="11" xfId="0" applyFont="1" applyFill="1" applyBorder="1" applyProtection="1"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4" fillId="10" borderId="1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wrapText="1"/>
      <protection locked="0"/>
    </xf>
    <xf numFmtId="0" fontId="4" fillId="0" borderId="9" xfId="0" applyFont="1" applyBorder="1" applyAlignment="1" applyProtection="1">
      <alignment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4" fillId="0" borderId="6" xfId="0" applyFont="1" applyBorder="1" applyProtection="1"/>
    <xf numFmtId="0" fontId="4" fillId="4" borderId="1" xfId="0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 readingOrder="2"/>
      <protection locked="0"/>
    </xf>
    <xf numFmtId="0" fontId="5" fillId="0" borderId="8" xfId="0" applyFont="1" applyBorder="1" applyAlignment="1" applyProtection="1">
      <alignment horizontal="center" vertical="center" readingOrder="2"/>
      <protection locked="0"/>
    </xf>
    <xf numFmtId="49" fontId="5" fillId="2" borderId="7" xfId="0" applyNumberFormat="1" applyFont="1" applyFill="1" applyBorder="1" applyAlignment="1">
      <alignment horizontal="center" vertical="center" readingOrder="2"/>
    </xf>
    <xf numFmtId="49" fontId="5" fillId="2" borderId="8" xfId="0" applyNumberFormat="1" applyFont="1" applyFill="1" applyBorder="1" applyAlignment="1">
      <alignment horizontal="center" vertical="center" readingOrder="2"/>
    </xf>
    <xf numFmtId="49" fontId="5" fillId="3" borderId="14" xfId="0" applyNumberFormat="1" applyFont="1" applyFill="1" applyBorder="1" applyAlignment="1">
      <alignment horizontal="center" vertical="center" readingOrder="2"/>
    </xf>
    <xf numFmtId="49" fontId="5" fillId="3" borderId="15" xfId="0" applyNumberFormat="1" applyFont="1" applyFill="1" applyBorder="1" applyAlignment="1">
      <alignment horizontal="center" vertical="center" readingOrder="2"/>
    </xf>
    <xf numFmtId="49" fontId="5" fillId="0" borderId="13" xfId="0" applyNumberFormat="1" applyFont="1" applyBorder="1" applyAlignment="1">
      <alignment horizontal="center" vertical="center" readingOrder="2"/>
    </xf>
    <xf numFmtId="49" fontId="5" fillId="0" borderId="14" xfId="0" applyNumberFormat="1" applyFont="1" applyBorder="1" applyAlignment="1">
      <alignment horizontal="center" vertical="center" readingOrder="2"/>
    </xf>
    <xf numFmtId="49" fontId="5" fillId="0" borderId="15" xfId="0" applyNumberFormat="1" applyFont="1" applyBorder="1" applyAlignment="1">
      <alignment horizontal="center" vertical="center" readingOrder="2"/>
    </xf>
    <xf numFmtId="49" fontId="5" fillId="3" borderId="8" xfId="0" applyNumberFormat="1" applyFont="1" applyFill="1" applyBorder="1" applyAlignment="1">
      <alignment horizontal="center" vertical="center" readingOrder="2"/>
    </xf>
    <xf numFmtId="49" fontId="5" fillId="3" borderId="9" xfId="0" applyNumberFormat="1" applyFont="1" applyFill="1" applyBorder="1" applyAlignment="1">
      <alignment horizontal="center" vertical="center" readingOrder="2"/>
    </xf>
    <xf numFmtId="0" fontId="5" fillId="4" borderId="13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wrapText="1"/>
    </xf>
    <xf numFmtId="0" fontId="5" fillId="2" borderId="14" xfId="0" applyFont="1" applyFill="1" applyBorder="1" applyAlignment="1">
      <alignment horizontal="center" wrapText="1"/>
    </xf>
    <xf numFmtId="0" fontId="5" fillId="2" borderId="15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 wrapText="1"/>
    </xf>
    <xf numFmtId="0" fontId="5" fillId="3" borderId="14" xfId="0" applyFont="1" applyFill="1" applyBorder="1" applyAlignment="1">
      <alignment horizontal="center" wrapText="1"/>
    </xf>
    <xf numFmtId="0" fontId="5" fillId="3" borderId="15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right"/>
    </xf>
    <xf numFmtId="0" fontId="5" fillId="0" borderId="1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readingOrder="2"/>
    </xf>
    <xf numFmtId="0" fontId="4" fillId="0" borderId="13" xfId="0" applyFont="1" applyBorder="1" applyAlignment="1">
      <alignment horizontal="right"/>
    </xf>
    <xf numFmtId="0" fontId="4" fillId="0" borderId="14" xfId="0" applyFont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5" fillId="0" borderId="2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wrapText="1"/>
    </xf>
    <xf numFmtId="0" fontId="5" fillId="0" borderId="7" xfId="0" applyFont="1" applyFill="1" applyBorder="1" applyAlignment="1">
      <alignment horizontal="center" wrapText="1"/>
    </xf>
    <xf numFmtId="0" fontId="5" fillId="0" borderId="9" xfId="0" applyFont="1" applyFill="1" applyBorder="1" applyAlignment="1">
      <alignment horizontal="center" wrapText="1"/>
    </xf>
    <xf numFmtId="49" fontId="4" fillId="0" borderId="10" xfId="0" applyNumberFormat="1" applyFont="1" applyFill="1" applyBorder="1" applyAlignment="1">
      <alignment horizontal="center" vertical="center" readingOrder="2"/>
    </xf>
    <xf numFmtId="49" fontId="4" fillId="0" borderId="11" xfId="0" applyNumberFormat="1" applyFont="1" applyFill="1" applyBorder="1" applyAlignment="1">
      <alignment horizontal="center" vertical="center" readingOrder="2"/>
    </xf>
    <xf numFmtId="49" fontId="4" fillId="0" borderId="12" xfId="0" applyNumberFormat="1" applyFont="1" applyFill="1" applyBorder="1" applyAlignment="1">
      <alignment horizontal="center" vertical="center" readingOrder="2"/>
    </xf>
    <xf numFmtId="0" fontId="4" fillId="0" borderId="1" xfId="0" applyFont="1" applyBorder="1" applyAlignment="1">
      <alignment horizontal="center" vertical="center" readingOrder="2"/>
    </xf>
    <xf numFmtId="0" fontId="4" fillId="0" borderId="1" xfId="0" applyFont="1" applyBorder="1" applyAlignment="1">
      <alignment horizontal="right" wrapText="1"/>
    </xf>
    <xf numFmtId="0" fontId="4" fillId="0" borderId="1" xfId="0" applyFont="1" applyFill="1" applyBorder="1" applyAlignment="1">
      <alignment horizontal="right" wrapText="1"/>
    </xf>
    <xf numFmtId="0" fontId="4" fillId="0" borderId="1" xfId="0" applyFont="1" applyBorder="1" applyAlignment="1">
      <alignment horizontal="center"/>
    </xf>
    <xf numFmtId="49" fontId="4" fillId="0" borderId="10" xfId="0" applyNumberFormat="1" applyFont="1" applyBorder="1" applyAlignment="1">
      <alignment horizontal="center" vertical="center" readingOrder="2"/>
    </xf>
    <xf numFmtId="49" fontId="4" fillId="0" borderId="11" xfId="0" applyNumberFormat="1" applyFont="1" applyBorder="1" applyAlignment="1">
      <alignment horizontal="center" vertical="center" readingOrder="2"/>
    </xf>
    <xf numFmtId="49" fontId="4" fillId="0" borderId="12" xfId="0" applyNumberFormat="1" applyFont="1" applyBorder="1" applyAlignment="1">
      <alignment horizontal="center" vertical="center" readingOrder="2"/>
    </xf>
    <xf numFmtId="49" fontId="5" fillId="0" borderId="10" xfId="0" applyNumberFormat="1" applyFont="1" applyBorder="1" applyAlignment="1">
      <alignment horizontal="center" vertical="center" wrapText="1" readingOrder="2"/>
    </xf>
    <xf numFmtId="49" fontId="5" fillId="0" borderId="12" xfId="0" applyNumberFormat="1" applyFont="1" applyBorder="1" applyAlignment="1">
      <alignment horizontal="center" vertical="center" wrapText="1" readingOrder="2"/>
    </xf>
    <xf numFmtId="0" fontId="5" fillId="0" borderId="5" xfId="0" applyFont="1" applyBorder="1" applyAlignment="1">
      <alignment horizontal="right" vertical="center"/>
    </xf>
    <xf numFmtId="0" fontId="4" fillId="0" borderId="1" xfId="0" applyFont="1" applyFill="1" applyBorder="1" applyAlignment="1">
      <alignment horizontal="right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Fill="1" applyBorder="1" applyAlignment="1">
      <alignment horizontal="right" wrapText="1"/>
    </xf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 readingOrder="2"/>
    </xf>
    <xf numFmtId="0" fontId="5" fillId="0" borderId="13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/>
    <xf numFmtId="0" fontId="5" fillId="0" borderId="2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horizontal="center" vertical="center" readingOrder="2"/>
      <protection locked="0"/>
    </xf>
    <xf numFmtId="0" fontId="5" fillId="0" borderId="8" xfId="0" applyFont="1" applyBorder="1" applyAlignment="1" applyProtection="1">
      <alignment horizontal="center" vertical="center" readingOrder="2"/>
      <protection locked="0"/>
    </xf>
    <xf numFmtId="0" fontId="5" fillId="0" borderId="0" xfId="0" applyFont="1" applyAlignment="1">
      <alignment horizontal="center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 readingOrder="2"/>
      <protection locked="0"/>
    </xf>
    <xf numFmtId="0" fontId="5" fillId="0" borderId="8" xfId="0" applyFont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 readingOrder="2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readingOrder="2"/>
    </xf>
    <xf numFmtId="0" fontId="4" fillId="0" borderId="12" xfId="0" applyFont="1" applyBorder="1" applyAlignment="1">
      <alignment horizontal="right"/>
    </xf>
    <xf numFmtId="0" fontId="5" fillId="0" borderId="12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vertical="center" readingOrder="2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34" fillId="12" borderId="0" xfId="0" applyFont="1" applyFill="1" applyAlignment="1">
      <alignment horizontal="center" readingOrder="2"/>
    </xf>
    <xf numFmtId="0" fontId="0" fillId="12" borderId="0" xfId="0" applyFill="1" applyAlignment="1">
      <alignment horizontal="center" readingOrder="2"/>
    </xf>
    <xf numFmtId="0" fontId="4" fillId="11" borderId="5" xfId="0" applyFont="1" applyFill="1" applyBorder="1" applyAlignment="1">
      <alignment horizontal="right" vertical="center" readingOrder="2"/>
    </xf>
    <xf numFmtId="0" fontId="4" fillId="11" borderId="0" xfId="0" applyFont="1" applyFill="1" applyAlignment="1">
      <alignment horizontal="right" vertical="center" readingOrder="2"/>
    </xf>
    <xf numFmtId="0" fontId="6" fillId="2" borderId="1" xfId="0" applyFont="1" applyFill="1" applyBorder="1" applyAlignment="1">
      <alignment horizontal="center" vertical="center" wrapText="1" readingOrder="2"/>
    </xf>
    <xf numFmtId="0" fontId="4" fillId="0" borderId="13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 wrapText="1"/>
    </xf>
    <xf numFmtId="0" fontId="6" fillId="0" borderId="1" xfId="0" applyFont="1" applyFill="1" applyBorder="1" applyAlignment="1">
      <alignment horizontal="right"/>
    </xf>
    <xf numFmtId="0" fontId="7" fillId="0" borderId="2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7" fillId="0" borderId="5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0" fontId="5" fillId="4" borderId="13" xfId="0" applyFont="1" applyFill="1" applyBorder="1" applyAlignment="1">
      <alignment horizontal="right" wrapText="1"/>
    </xf>
    <xf numFmtId="0" fontId="5" fillId="4" borderId="14" xfId="0" applyFont="1" applyFill="1" applyBorder="1" applyAlignment="1">
      <alignment horizontal="right" wrapText="1"/>
    </xf>
    <xf numFmtId="0" fontId="5" fillId="4" borderId="15" xfId="0" applyFont="1" applyFill="1" applyBorder="1" applyAlignment="1">
      <alignment horizontal="right" wrapText="1"/>
    </xf>
    <xf numFmtId="49" fontId="4" fillId="0" borderId="13" xfId="0" applyNumberFormat="1" applyFont="1" applyBorder="1" applyAlignment="1">
      <alignment horizontal="center" vertical="center" readingOrder="2"/>
    </xf>
    <xf numFmtId="49" fontId="4" fillId="0" borderId="14" xfId="0" applyNumberFormat="1" applyFont="1" applyBorder="1" applyAlignment="1">
      <alignment horizontal="center" vertical="center" readingOrder="2"/>
    </xf>
    <xf numFmtId="49" fontId="5" fillId="0" borderId="2" xfId="0" applyNumberFormat="1" applyFont="1" applyBorder="1" applyAlignment="1">
      <alignment horizontal="center" vertical="center" wrapText="1" readingOrder="2"/>
    </xf>
    <xf numFmtId="49" fontId="5" fillId="0" borderId="4" xfId="0" applyNumberFormat="1" applyFont="1" applyBorder="1" applyAlignment="1">
      <alignment horizontal="center" vertical="center" wrapText="1" readingOrder="2"/>
    </xf>
    <xf numFmtId="49" fontId="5" fillId="0" borderId="5" xfId="0" applyNumberFormat="1" applyFont="1" applyBorder="1" applyAlignment="1">
      <alignment horizontal="center" vertical="center" wrapText="1" readingOrder="2"/>
    </xf>
    <xf numFmtId="49" fontId="5" fillId="0" borderId="6" xfId="0" applyNumberFormat="1" applyFont="1" applyBorder="1" applyAlignment="1">
      <alignment horizontal="center" vertical="center" wrapText="1" readingOrder="2"/>
    </xf>
    <xf numFmtId="49" fontId="5" fillId="0" borderId="7" xfId="0" applyNumberFormat="1" applyFont="1" applyBorder="1" applyAlignment="1">
      <alignment horizontal="center" vertical="center" wrapText="1" readingOrder="2"/>
    </xf>
    <xf numFmtId="49" fontId="5" fillId="0" borderId="9" xfId="0" applyNumberFormat="1" applyFont="1" applyBorder="1" applyAlignment="1">
      <alignment horizontal="center" vertical="center" wrapText="1" readingOrder="2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center" wrapText="1"/>
    </xf>
    <xf numFmtId="0" fontId="9" fillId="4" borderId="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15" xfId="0" applyFont="1" applyFill="1" applyBorder="1" applyAlignment="1">
      <alignment horizontal="center" wrapText="1"/>
    </xf>
    <xf numFmtId="0" fontId="4" fillId="4" borderId="13" xfId="0" applyFont="1" applyFill="1" applyBorder="1" applyAlignment="1">
      <alignment horizontal="right"/>
    </xf>
    <xf numFmtId="0" fontId="4" fillId="4" borderId="14" xfId="0" applyFont="1" applyFill="1" applyBorder="1" applyAlignment="1">
      <alignment horizontal="right"/>
    </xf>
    <xf numFmtId="0" fontId="4" fillId="4" borderId="15" xfId="0" applyFont="1" applyFill="1" applyBorder="1" applyAlignment="1">
      <alignment horizontal="right"/>
    </xf>
    <xf numFmtId="0" fontId="4" fillId="4" borderId="1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0" fontId="5" fillId="0" borderId="14" xfId="0" applyFont="1" applyBorder="1" applyAlignment="1">
      <alignment horizontal="center" wrapText="1"/>
    </xf>
    <xf numFmtId="0" fontId="4" fillId="4" borderId="1" xfId="0" applyFont="1" applyFill="1" applyBorder="1" applyAlignment="1">
      <alignment horizontal="right"/>
    </xf>
    <xf numFmtId="0" fontId="23" fillId="0" borderId="1" xfId="0" applyFont="1" applyBorder="1" applyAlignment="1">
      <alignment horizontal="right"/>
    </xf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right" wrapText="1"/>
    </xf>
    <xf numFmtId="0" fontId="16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 readingOrder="2"/>
    </xf>
    <xf numFmtId="0" fontId="16" fillId="0" borderId="13" xfId="0" applyFont="1" applyBorder="1" applyAlignment="1">
      <alignment horizontal="right" wrapText="1"/>
    </xf>
    <xf numFmtId="0" fontId="16" fillId="0" borderId="14" xfId="0" applyFont="1" applyBorder="1" applyAlignment="1">
      <alignment horizontal="right" wrapText="1"/>
    </xf>
    <xf numFmtId="0" fontId="16" fillId="0" borderId="15" xfId="0" applyFont="1" applyBorder="1" applyAlignment="1">
      <alignment horizontal="right" wrapText="1"/>
    </xf>
    <xf numFmtId="49" fontId="4" fillId="0" borderId="10" xfId="0" applyNumberFormat="1" applyFont="1" applyFill="1" applyBorder="1" applyAlignment="1">
      <alignment horizontal="center" vertical="center" wrapText="1" readingOrder="2"/>
    </xf>
    <xf numFmtId="49" fontId="4" fillId="0" borderId="11" xfId="0" applyNumberFormat="1" applyFont="1" applyFill="1" applyBorder="1" applyAlignment="1">
      <alignment horizontal="center" vertical="center" wrapText="1" readingOrder="2"/>
    </xf>
    <xf numFmtId="49" fontId="4" fillId="0" borderId="12" xfId="0" applyNumberFormat="1" applyFont="1" applyFill="1" applyBorder="1" applyAlignment="1">
      <alignment horizontal="center" vertical="center" wrapText="1" readingOrder="2"/>
    </xf>
    <xf numFmtId="0" fontId="16" fillId="0" borderId="1" xfId="0" applyFont="1" applyBorder="1" applyAlignment="1">
      <alignment horizontal="right" vertical="center" wrapText="1"/>
    </xf>
    <xf numFmtId="0" fontId="16" fillId="0" borderId="13" xfId="0" applyFont="1" applyBorder="1" applyAlignment="1" applyProtection="1">
      <alignment horizontal="right"/>
      <protection locked="0"/>
    </xf>
    <xf numFmtId="0" fontId="16" fillId="0" borderId="14" xfId="0" applyFont="1" applyBorder="1" applyAlignment="1" applyProtection="1">
      <alignment horizontal="right"/>
      <protection locked="0"/>
    </xf>
    <xf numFmtId="0" fontId="16" fillId="0" borderId="15" xfId="0" applyFont="1" applyBorder="1" applyAlignment="1" applyProtection="1">
      <alignment horizontal="right"/>
      <protection locked="0"/>
    </xf>
    <xf numFmtId="0" fontId="5" fillId="0" borderId="1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right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21" fillId="7" borderId="13" xfId="5" applyFont="1" applyBorder="1" applyAlignment="1">
      <alignment horizontal="center" vertical="center" wrapText="1"/>
    </xf>
    <xf numFmtId="0" fontId="21" fillId="7" borderId="14" xfId="5" applyFont="1" applyBorder="1" applyAlignment="1">
      <alignment horizontal="center" vertical="center" wrapText="1"/>
    </xf>
    <xf numFmtId="0" fontId="21" fillId="7" borderId="15" xfId="5" applyFont="1" applyBorder="1" applyAlignment="1">
      <alignment horizontal="center" vertical="center" wrapText="1"/>
    </xf>
    <xf numFmtId="0" fontId="16" fillId="0" borderId="1" xfId="0" applyFont="1" applyBorder="1" applyAlignment="1">
      <alignment horizontal="right"/>
    </xf>
    <xf numFmtId="0" fontId="16" fillId="0" borderId="1" xfId="0" applyFont="1" applyBorder="1" applyAlignment="1">
      <alignment horizontal="center"/>
    </xf>
    <xf numFmtId="0" fontId="16" fillId="0" borderId="1" xfId="0" applyFont="1" applyBorder="1" applyAlignment="1"/>
    <xf numFmtId="0" fontId="5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right"/>
    </xf>
    <xf numFmtId="49" fontId="4" fillId="0" borderId="15" xfId="0" applyNumberFormat="1" applyFont="1" applyBorder="1" applyAlignment="1">
      <alignment horizontal="center" vertical="center" readingOrder="2"/>
    </xf>
    <xf numFmtId="0" fontId="16" fillId="4" borderId="1" xfId="0" applyFont="1" applyFill="1" applyBorder="1" applyAlignment="1">
      <alignment horizontal="center"/>
    </xf>
    <xf numFmtId="0" fontId="16" fillId="0" borderId="13" xfId="0" applyFont="1" applyBorder="1" applyAlignment="1">
      <alignment horizontal="right"/>
    </xf>
    <xf numFmtId="0" fontId="16" fillId="0" borderId="14" xfId="0" applyFont="1" applyBorder="1" applyAlignment="1">
      <alignment horizontal="right"/>
    </xf>
    <xf numFmtId="0" fontId="16" fillId="0" borderId="15" xfId="0" applyFont="1" applyBorder="1" applyAlignment="1">
      <alignment horizontal="right"/>
    </xf>
    <xf numFmtId="49" fontId="4" fillId="0" borderId="13" xfId="0" applyNumberFormat="1" applyFont="1" applyFill="1" applyBorder="1" applyAlignment="1">
      <alignment horizontal="center" vertical="center" readingOrder="2"/>
    </xf>
    <xf numFmtId="49" fontId="4" fillId="0" borderId="14" xfId="0" applyNumberFormat="1" applyFont="1" applyFill="1" applyBorder="1" applyAlignment="1">
      <alignment horizontal="center" vertical="center" readingOrder="2"/>
    </xf>
    <xf numFmtId="49" fontId="4" fillId="0" borderId="15" xfId="0" applyNumberFormat="1" applyFont="1" applyFill="1" applyBorder="1" applyAlignment="1">
      <alignment horizontal="center" vertical="center" readingOrder="2"/>
    </xf>
    <xf numFmtId="49" fontId="5" fillId="3" borderId="14" xfId="0" applyNumberFormat="1" applyFont="1" applyFill="1" applyBorder="1" applyAlignment="1">
      <alignment horizontal="center" vertical="center" readingOrder="1"/>
    </xf>
    <xf numFmtId="49" fontId="5" fillId="3" borderId="15" xfId="0" applyNumberFormat="1" applyFont="1" applyFill="1" applyBorder="1" applyAlignment="1">
      <alignment horizontal="center" vertical="center" readingOrder="1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49" fontId="5" fillId="3" borderId="8" xfId="0" applyNumberFormat="1" applyFont="1" applyFill="1" applyBorder="1" applyAlignment="1">
      <alignment horizontal="center" vertical="center" readingOrder="1"/>
    </xf>
    <xf numFmtId="49" fontId="5" fillId="3" borderId="9" xfId="0" applyNumberFormat="1" applyFont="1" applyFill="1" applyBorder="1" applyAlignment="1">
      <alignment horizontal="center" vertical="center" readingOrder="1"/>
    </xf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35" fillId="11" borderId="0" xfId="0" applyFont="1" applyFill="1" applyAlignment="1">
      <alignment horizontal="center" vertical="center"/>
    </xf>
    <xf numFmtId="0" fontId="36" fillId="11" borderId="0" xfId="0" applyFont="1" applyFill="1" applyAlignment="1">
      <alignment horizontal="center" vertical="center"/>
    </xf>
    <xf numFmtId="0" fontId="36" fillId="11" borderId="8" xfId="0" applyFont="1" applyFill="1" applyBorder="1" applyAlignment="1">
      <alignment horizontal="center" vertical="center"/>
    </xf>
  </cellXfs>
  <cellStyles count="7">
    <cellStyle name="40% - تمييز2" xfId="6" builtinId="35"/>
    <cellStyle name="إخراج" xfId="1" builtinId="21"/>
    <cellStyle name="تمييز2" xfId="5" builtinId="33"/>
    <cellStyle name="حساب" xfId="2" builtinId="22"/>
    <cellStyle name="خلية تدقيق" xfId="3" builtinId="23"/>
    <cellStyle name="عادي" xfId="0" builtinId="0"/>
    <cellStyle name="نص توضيحي" xfId="4" builtinId="53"/>
  </cellStyles>
  <dxfs count="0"/>
  <tableStyles count="0" defaultTableStyle="TableStyleMedium9" defaultPivotStyle="PivotStyleLight16"/>
  <colors>
    <mruColors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ar-S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ar-SA">
                <a:solidFill>
                  <a:srgbClr val="0000FF"/>
                </a:solidFill>
              </a:rPr>
              <a:t>معدل تحقق المعايير</a:t>
            </a:r>
          </a:p>
        </c:rich>
      </c:tx>
      <c:overlay val="0"/>
    </c:title>
    <c:autoTitleDeleted val="0"/>
    <c:view3D>
      <c:rotX val="0"/>
      <c:rotY val="2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النتائج!$C$3</c:f>
              <c:strCache>
                <c:ptCount val="1"/>
                <c:pt idx="0">
                  <c:v>المعدل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  <c:extLst>
              <c:ext xmlns:c16="http://schemas.microsoft.com/office/drawing/2014/chart" uri="{C3380CC4-5D6E-409C-BE32-E72D297353CC}">
                <c16:uniqueId val="{00000001-A752-40D5-9FFF-D32AD5E50B80}"/>
              </c:ext>
            </c:extLst>
          </c:dPt>
          <c:dPt>
            <c:idx val="1"/>
            <c:invertIfNegative val="0"/>
            <c:bubble3D val="0"/>
            <c:spPr>
              <a:solidFill>
                <a:srgbClr val="92D050"/>
              </a:solidFill>
            </c:spPr>
            <c:extLst>
              <c:ext xmlns:c16="http://schemas.microsoft.com/office/drawing/2014/chart" uri="{C3380CC4-5D6E-409C-BE32-E72D297353CC}">
                <c16:uniqueId val="{00000003-A752-40D5-9FFF-D32AD5E50B80}"/>
              </c:ext>
            </c:extLst>
          </c:dPt>
          <c:dPt>
            <c:idx val="2"/>
            <c:invertIfNegative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5-A752-40D5-9FFF-D32AD5E50B80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7-A752-40D5-9FFF-D32AD5E50B80}"/>
              </c:ext>
            </c:extLst>
          </c:dPt>
          <c:dPt>
            <c:idx val="4"/>
            <c:invertIfNegative val="0"/>
            <c:bubble3D val="0"/>
            <c:spPr>
              <a:solidFill>
                <a:srgbClr val="0000FF"/>
              </a:solidFill>
            </c:spPr>
            <c:extLst>
              <c:ext xmlns:c16="http://schemas.microsoft.com/office/drawing/2014/chart" uri="{C3380CC4-5D6E-409C-BE32-E72D297353CC}">
                <c16:uniqueId val="{00000009-A752-40D5-9FFF-D32AD5E50B80}"/>
              </c:ext>
            </c:extLst>
          </c:dPt>
          <c:dPt>
            <c:idx val="6"/>
            <c:invertIfNegative val="0"/>
            <c:bubble3D val="0"/>
            <c:spPr>
              <a:solidFill>
                <a:srgbClr val="7030A0"/>
              </a:solidFill>
            </c:spPr>
            <c:extLst>
              <c:ext xmlns:c16="http://schemas.microsoft.com/office/drawing/2014/chart" uri="{C3380CC4-5D6E-409C-BE32-E72D297353CC}">
                <c16:uniqueId val="{0000000B-A752-40D5-9FFF-D32AD5E50B80}"/>
              </c:ext>
            </c:extLst>
          </c:dPt>
          <c:dPt>
            <c:idx val="7"/>
            <c:invertIfNegative val="0"/>
            <c:bubble3D val="0"/>
            <c:spPr>
              <a:solidFill>
                <a:srgbClr val="FFC000"/>
              </a:solidFill>
            </c:spPr>
            <c:extLst>
              <c:ext xmlns:c16="http://schemas.microsoft.com/office/drawing/2014/chart" uri="{C3380CC4-5D6E-409C-BE32-E72D297353CC}">
                <c16:uniqueId val="{0000000D-A752-40D5-9FFF-D32AD5E50B80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F-A752-40D5-9FFF-D32AD5E50B80}"/>
              </c:ext>
            </c:extLst>
          </c:dPt>
          <c:cat>
            <c:strRef>
              <c:f>النتائج!$B$4:$B$12</c:f>
              <c:strCache>
                <c:ptCount val="9"/>
                <c:pt idx="0">
                  <c:v>الأنشطة</c:v>
                </c:pt>
                <c:pt idx="1">
                  <c:v>متطلبات إدارة الجودة</c:v>
                </c:pt>
                <c:pt idx="2">
                  <c:v>سياق إطار المنظمة</c:v>
                </c:pt>
                <c:pt idx="3">
                  <c:v>القيادة</c:v>
                </c:pt>
                <c:pt idx="4">
                  <c:v>التخطيط</c:v>
                </c:pt>
                <c:pt idx="5">
                  <c:v>المساندة</c:v>
                </c:pt>
                <c:pt idx="6">
                  <c:v>التشغيل</c:v>
                </c:pt>
                <c:pt idx="7">
                  <c:v>تقييم الأداء</c:v>
                </c:pt>
                <c:pt idx="8">
                  <c:v>التحسين</c:v>
                </c:pt>
              </c:strCache>
            </c:strRef>
          </c:cat>
          <c:val>
            <c:numRef>
              <c:f>النتائج!$C$4:$C$12</c:f>
              <c:numCache>
                <c:formatCode>General</c:formatCode>
                <c:ptCount val="9"/>
                <c:pt idx="0">
                  <c:v>76.92307692307692</c:v>
                </c:pt>
                <c:pt idx="1">
                  <c:v>100</c:v>
                </c:pt>
                <c:pt idx="2">
                  <c:v>71.875</c:v>
                </c:pt>
                <c:pt idx="3">
                  <c:v>75</c:v>
                </c:pt>
                <c:pt idx="4">
                  <c:v>77.272727272727266</c:v>
                </c:pt>
                <c:pt idx="5">
                  <c:v>71.621621621621614</c:v>
                </c:pt>
                <c:pt idx="6">
                  <c:v>65.909090909090907</c:v>
                </c:pt>
                <c:pt idx="7">
                  <c:v>29.310344827586206</c:v>
                </c:pt>
                <c:pt idx="8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752-40D5-9FFF-D32AD5E50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cylinder"/>
        <c:axId val="163383168"/>
        <c:axId val="163384704"/>
        <c:axId val="0"/>
      </c:bar3DChart>
      <c:catAx>
        <c:axId val="163383168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ar-JO"/>
          </a:p>
        </c:txPr>
        <c:crossAx val="163384704"/>
        <c:crossesAt val="0"/>
        <c:auto val="1"/>
        <c:lblAlgn val="ctr"/>
        <c:lblOffset val="100"/>
        <c:noMultiLvlLbl val="0"/>
      </c:catAx>
      <c:valAx>
        <c:axId val="163384704"/>
        <c:scaling>
          <c:orientation val="minMax"/>
        </c:scaling>
        <c:delete val="0"/>
        <c:axPos val="r"/>
        <c:majorGridlines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anchor="b" anchorCtr="1"/>
          <a:lstStyle/>
          <a:p>
            <a:pPr>
              <a:defRPr/>
            </a:pPr>
            <a:endParaRPr lang="ar-JO"/>
          </a:p>
        </c:txPr>
        <c:crossAx val="1633831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ar-S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0"/>
      <c:rotY val="35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النتائج!$D$3</c:f>
              <c:strCache>
                <c:ptCount val="1"/>
                <c:pt idx="0">
                  <c:v>غير متوفر</c:v>
                </c:pt>
              </c:strCache>
            </c:strRef>
          </c:tx>
          <c:spPr>
            <a:solidFill>
              <a:srgbClr val="0000FF"/>
            </a:solidFill>
          </c:spPr>
          <c:invertIfNegative val="0"/>
          <c:cat>
            <c:strRef>
              <c:f>النتائج!$B$4:$B$12</c:f>
              <c:strCache>
                <c:ptCount val="9"/>
                <c:pt idx="0">
                  <c:v>الأنشطة</c:v>
                </c:pt>
                <c:pt idx="1">
                  <c:v>متطلبات إدارة الجودة</c:v>
                </c:pt>
                <c:pt idx="2">
                  <c:v>سياق إطار المنظمة</c:v>
                </c:pt>
                <c:pt idx="3">
                  <c:v>القيادة</c:v>
                </c:pt>
                <c:pt idx="4">
                  <c:v>التخطيط</c:v>
                </c:pt>
                <c:pt idx="5">
                  <c:v>المساندة</c:v>
                </c:pt>
                <c:pt idx="6">
                  <c:v>التشغيل</c:v>
                </c:pt>
                <c:pt idx="7">
                  <c:v>تقييم الأداء</c:v>
                </c:pt>
                <c:pt idx="8">
                  <c:v>التحسين</c:v>
                </c:pt>
              </c:strCache>
            </c:strRef>
          </c:cat>
          <c:val>
            <c:numRef>
              <c:f>النتائج!$D$4:$D$12</c:f>
              <c:numCache>
                <c:formatCode>General</c:formatCode>
                <c:ptCount val="9"/>
                <c:pt idx="0">
                  <c:v>2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20</c:v>
                </c:pt>
                <c:pt idx="7">
                  <c:v>29</c:v>
                </c:pt>
                <c:pt idx="8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97-4C04-851C-E13B8179727E}"/>
            </c:ext>
          </c:extLst>
        </c:ser>
        <c:ser>
          <c:idx val="1"/>
          <c:order val="1"/>
          <c:tx>
            <c:strRef>
              <c:f>النتائج!$E$3</c:f>
              <c:strCache>
                <c:ptCount val="1"/>
                <c:pt idx="0">
                  <c:v>متوفر جزئيا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strRef>
              <c:f>النتائج!$B$4:$B$12</c:f>
              <c:strCache>
                <c:ptCount val="9"/>
                <c:pt idx="0">
                  <c:v>الأنشطة</c:v>
                </c:pt>
                <c:pt idx="1">
                  <c:v>متطلبات إدارة الجودة</c:v>
                </c:pt>
                <c:pt idx="2">
                  <c:v>سياق إطار المنظمة</c:v>
                </c:pt>
                <c:pt idx="3">
                  <c:v>القيادة</c:v>
                </c:pt>
                <c:pt idx="4">
                  <c:v>التخطيط</c:v>
                </c:pt>
                <c:pt idx="5">
                  <c:v>المساندة</c:v>
                </c:pt>
                <c:pt idx="6">
                  <c:v>التشغيل</c:v>
                </c:pt>
                <c:pt idx="7">
                  <c:v>تقييم الأداء</c:v>
                </c:pt>
                <c:pt idx="8">
                  <c:v>التحسين</c:v>
                </c:pt>
              </c:strCache>
            </c:strRef>
          </c:cat>
          <c:val>
            <c:numRef>
              <c:f>النتائج!$E$4:$E$12</c:f>
              <c:numCache>
                <c:formatCode>General</c:formatCode>
                <c:ptCount val="9"/>
                <c:pt idx="0">
                  <c:v>4</c:v>
                </c:pt>
                <c:pt idx="1">
                  <c:v>0</c:v>
                </c:pt>
                <c:pt idx="2">
                  <c:v>7</c:v>
                </c:pt>
                <c:pt idx="3">
                  <c:v>7</c:v>
                </c:pt>
                <c:pt idx="4">
                  <c:v>10</c:v>
                </c:pt>
                <c:pt idx="5">
                  <c:v>21</c:v>
                </c:pt>
                <c:pt idx="6">
                  <c:v>15</c:v>
                </c:pt>
                <c:pt idx="7">
                  <c:v>5</c:v>
                </c:pt>
                <c:pt idx="8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97-4C04-851C-E13B8179727E}"/>
            </c:ext>
          </c:extLst>
        </c:ser>
        <c:ser>
          <c:idx val="2"/>
          <c:order val="2"/>
          <c:tx>
            <c:strRef>
              <c:f>النتائج!$F$3</c:f>
              <c:strCache>
                <c:ptCount val="1"/>
                <c:pt idx="0">
                  <c:v>متوفر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strRef>
              <c:f>النتائج!$B$4:$B$12</c:f>
              <c:strCache>
                <c:ptCount val="9"/>
                <c:pt idx="0">
                  <c:v>الأنشطة</c:v>
                </c:pt>
                <c:pt idx="1">
                  <c:v>متطلبات إدارة الجودة</c:v>
                </c:pt>
                <c:pt idx="2">
                  <c:v>سياق إطار المنظمة</c:v>
                </c:pt>
                <c:pt idx="3">
                  <c:v>القيادة</c:v>
                </c:pt>
                <c:pt idx="4">
                  <c:v>التخطيط</c:v>
                </c:pt>
                <c:pt idx="5">
                  <c:v>المساندة</c:v>
                </c:pt>
                <c:pt idx="6">
                  <c:v>التشغيل</c:v>
                </c:pt>
                <c:pt idx="7">
                  <c:v>تقييم الأداء</c:v>
                </c:pt>
                <c:pt idx="8">
                  <c:v>التحسين</c:v>
                </c:pt>
              </c:strCache>
            </c:strRef>
          </c:cat>
          <c:val>
            <c:numRef>
              <c:f>النتائج!$F$4:$F$12</c:f>
              <c:numCache>
                <c:formatCode>General</c:formatCode>
                <c:ptCount val="9"/>
                <c:pt idx="0">
                  <c:v>8</c:v>
                </c:pt>
                <c:pt idx="1">
                  <c:v>3</c:v>
                </c:pt>
                <c:pt idx="2">
                  <c:v>8</c:v>
                </c:pt>
                <c:pt idx="3">
                  <c:v>16</c:v>
                </c:pt>
                <c:pt idx="4">
                  <c:v>12</c:v>
                </c:pt>
                <c:pt idx="5">
                  <c:v>16</c:v>
                </c:pt>
                <c:pt idx="6">
                  <c:v>36</c:v>
                </c:pt>
                <c:pt idx="7">
                  <c:v>6</c:v>
                </c:pt>
                <c:pt idx="8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97-4C04-851C-E13B817972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64115584"/>
        <c:axId val="164117120"/>
        <c:axId val="0"/>
      </c:bar3DChart>
      <c:catAx>
        <c:axId val="164115584"/>
        <c:scaling>
          <c:orientation val="maxMin"/>
        </c:scaling>
        <c:delete val="0"/>
        <c:axPos val="b"/>
        <c:numFmt formatCode="General" sourceLinked="0"/>
        <c:majorTickMark val="out"/>
        <c:minorTickMark val="none"/>
        <c:tickLblPos val="nextTo"/>
        <c:crossAx val="164117120"/>
        <c:crosses val="autoZero"/>
        <c:auto val="1"/>
        <c:lblAlgn val="ctr"/>
        <c:lblOffset val="100"/>
        <c:noMultiLvlLbl val="0"/>
      </c:catAx>
      <c:valAx>
        <c:axId val="164117120"/>
        <c:scaling>
          <c:orientation val="minMax"/>
        </c:scaling>
        <c:delete val="0"/>
        <c:axPos val="r"/>
        <c:majorGridlines/>
        <c:numFmt formatCode="General" sourceLinked="1"/>
        <c:majorTickMark val="out"/>
        <c:minorTickMark val="none"/>
        <c:tickLblPos val="nextTo"/>
        <c:crossAx val="164115584"/>
        <c:crosses val="autoZero"/>
        <c:crossBetween val="between"/>
      </c:valAx>
    </c:plotArea>
    <c:legend>
      <c:legendPos val="b"/>
      <c:overlay val="0"/>
      <c:txPr>
        <a:bodyPr/>
        <a:lstStyle/>
        <a:p>
          <a:pPr rtl="1">
            <a:defRPr sz="1400"/>
          </a:pPr>
          <a:endParaRPr lang="ar-JO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428625</xdr:colOff>
      <xdr:row>43</xdr:row>
      <xdr:rowOff>176210</xdr:rowOff>
    </xdr:from>
    <xdr:to>
      <xdr:col>8</xdr:col>
      <xdr:colOff>381000</xdr:colOff>
      <xdr:row>72</xdr:row>
      <xdr:rowOff>180974</xdr:rowOff>
    </xdr:to>
    <xdr:graphicFrame macro="">
      <xdr:nvGraphicFramePr>
        <xdr:cNvPr id="2" name="مخطط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295275</xdr:colOff>
      <xdr:row>16</xdr:row>
      <xdr:rowOff>76200</xdr:rowOff>
    </xdr:from>
    <xdr:to>
      <xdr:col>8</xdr:col>
      <xdr:colOff>352425</xdr:colOff>
      <xdr:row>43</xdr:row>
      <xdr:rowOff>28575</xdr:rowOff>
    </xdr:to>
    <xdr:graphicFrame macro="">
      <xdr:nvGraphicFramePr>
        <xdr:cNvPr id="3" name="مخطط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S258"/>
  <sheetViews>
    <sheetView rightToLeft="1" tabSelected="1" zoomScale="70" zoomScaleNormal="70" workbookViewId="0">
      <selection activeCell="E2" sqref="E2:H3"/>
    </sheetView>
  </sheetViews>
  <sheetFormatPr defaultRowHeight="14.25" x14ac:dyDescent="0.2"/>
  <cols>
    <col min="2" max="2" width="10.75" style="4" customWidth="1"/>
    <col min="3" max="3" width="9" style="3" customWidth="1"/>
    <col min="4" max="4" width="34.625" style="3" customWidth="1"/>
    <col min="5" max="5" width="14.625" style="2" customWidth="1"/>
    <col min="6" max="6" width="31.125" style="2" customWidth="1"/>
    <col min="7" max="7" width="14.625" style="2" customWidth="1"/>
    <col min="8" max="8" width="61.625" style="2" customWidth="1"/>
    <col min="9" max="9" width="16.625" customWidth="1"/>
    <col min="10" max="10" width="10.375" customWidth="1"/>
    <col min="11" max="11" width="13.625" customWidth="1"/>
    <col min="12" max="12" width="9.125" customWidth="1"/>
    <col min="13" max="13" width="16.125" style="5" customWidth="1"/>
    <col min="14" max="19" width="4.625" customWidth="1"/>
  </cols>
  <sheetData>
    <row r="1" spans="1:19" ht="20.25" x14ac:dyDescent="0.3">
      <c r="A1" s="10"/>
      <c r="B1" s="220" t="s">
        <v>278</v>
      </c>
      <c r="C1" s="220"/>
      <c r="D1" s="222" t="s">
        <v>276</v>
      </c>
      <c r="E1" s="222"/>
      <c r="F1" s="222"/>
      <c r="G1" s="222"/>
      <c r="H1" s="222"/>
      <c r="I1" s="222"/>
      <c r="J1" s="220"/>
      <c r="K1" s="220"/>
      <c r="L1" s="220"/>
      <c r="M1" s="11"/>
    </row>
    <row r="2" spans="1:19" ht="29.25" customHeight="1" x14ac:dyDescent="0.3">
      <c r="A2" s="10"/>
      <c r="B2" s="220"/>
      <c r="C2" s="220"/>
      <c r="D2" s="102" t="s">
        <v>420</v>
      </c>
      <c r="E2" s="223"/>
      <c r="F2" s="223"/>
      <c r="G2" s="223"/>
      <c r="H2" s="143"/>
      <c r="I2" s="143"/>
      <c r="J2" s="220"/>
      <c r="K2" s="220"/>
      <c r="L2" s="220"/>
      <c r="M2" s="11"/>
    </row>
    <row r="3" spans="1:19" ht="20.25" x14ac:dyDescent="0.3">
      <c r="A3" s="10"/>
      <c r="B3" s="220"/>
      <c r="C3" s="220"/>
      <c r="D3" s="102" t="s">
        <v>35</v>
      </c>
      <c r="E3" s="224"/>
      <c r="F3" s="224"/>
      <c r="G3" s="224"/>
      <c r="H3" s="143"/>
      <c r="I3" s="143"/>
      <c r="J3" s="220"/>
      <c r="K3" s="220"/>
      <c r="L3" s="220"/>
      <c r="M3" s="11"/>
    </row>
    <row r="4" spans="1:19" ht="20.25" x14ac:dyDescent="0.3">
      <c r="A4" s="10"/>
      <c r="B4" s="220"/>
      <c r="C4" s="220"/>
      <c r="D4" s="103" t="s">
        <v>36</v>
      </c>
      <c r="E4" s="225"/>
      <c r="F4" s="225"/>
      <c r="G4" s="225"/>
      <c r="H4" s="143"/>
      <c r="I4" s="143"/>
      <c r="J4" s="220"/>
      <c r="K4" s="220"/>
      <c r="L4" s="220"/>
      <c r="M4" s="11"/>
    </row>
    <row r="5" spans="1:19" ht="20.25" x14ac:dyDescent="0.3">
      <c r="A5" s="10"/>
      <c r="B5" s="220"/>
      <c r="C5" s="220"/>
      <c r="D5" s="102" t="s">
        <v>37</v>
      </c>
      <c r="E5" s="224"/>
      <c r="F5" s="224"/>
      <c r="G5" s="224"/>
      <c r="H5" s="143"/>
      <c r="I5" s="143"/>
      <c r="J5" s="220"/>
      <c r="K5" s="220"/>
      <c r="L5" s="220"/>
      <c r="M5" s="11"/>
    </row>
    <row r="6" spans="1:19" ht="20.25" x14ac:dyDescent="0.3">
      <c r="A6" s="10"/>
      <c r="B6" s="220"/>
      <c r="C6" s="220"/>
      <c r="D6" s="102" t="s">
        <v>38</v>
      </c>
      <c r="E6" s="224"/>
      <c r="F6" s="224"/>
      <c r="G6" s="224"/>
      <c r="H6" s="143"/>
      <c r="I6" s="143"/>
      <c r="J6" s="220"/>
      <c r="K6" s="220"/>
      <c r="L6" s="220"/>
      <c r="M6" s="11"/>
    </row>
    <row r="7" spans="1:19" ht="20.25" x14ac:dyDescent="0.3">
      <c r="A7" s="10"/>
      <c r="B7" s="220"/>
      <c r="C7" s="220"/>
      <c r="D7" s="102" t="s">
        <v>39</v>
      </c>
      <c r="E7" s="224"/>
      <c r="F7" s="224"/>
      <c r="G7" s="224"/>
      <c r="H7" s="143"/>
      <c r="I7" s="143"/>
      <c r="J7" s="220"/>
      <c r="K7" s="220"/>
      <c r="L7" s="220"/>
      <c r="M7" s="11"/>
    </row>
    <row r="8" spans="1:19" ht="20.25" x14ac:dyDescent="0.3">
      <c r="A8" s="10"/>
      <c r="B8" s="220"/>
      <c r="C8" s="220"/>
      <c r="D8" s="102" t="s">
        <v>410</v>
      </c>
      <c r="E8" s="224"/>
      <c r="F8" s="224"/>
      <c r="G8" s="224"/>
      <c r="H8" s="143"/>
      <c r="I8" s="143"/>
      <c r="J8" s="220"/>
      <c r="K8" s="220"/>
      <c r="L8" s="220"/>
      <c r="M8" s="11"/>
    </row>
    <row r="9" spans="1:19" ht="20.25" x14ac:dyDescent="0.3">
      <c r="A9" s="10"/>
      <c r="B9" s="221"/>
      <c r="C9" s="221"/>
      <c r="D9" s="101" t="s">
        <v>43</v>
      </c>
      <c r="E9" s="226"/>
      <c r="F9" s="226"/>
      <c r="G9" s="226"/>
      <c r="H9" s="144"/>
      <c r="I9" s="144"/>
      <c r="J9" s="221"/>
      <c r="K9" s="221"/>
      <c r="L9" s="221"/>
      <c r="M9" s="11"/>
    </row>
    <row r="10" spans="1:19" ht="15.75" x14ac:dyDescent="0.25">
      <c r="A10" s="10"/>
      <c r="B10" s="227" t="s">
        <v>277</v>
      </c>
      <c r="C10" s="219" t="s">
        <v>9</v>
      </c>
      <c r="D10" s="219"/>
      <c r="E10" s="219" t="s">
        <v>44</v>
      </c>
      <c r="F10" s="219"/>
      <c r="G10" s="219"/>
      <c r="H10" s="219"/>
      <c r="I10" s="216" t="s">
        <v>20</v>
      </c>
      <c r="J10" s="218" t="s">
        <v>385</v>
      </c>
      <c r="K10" s="218" t="s">
        <v>387</v>
      </c>
      <c r="L10" s="218" t="s">
        <v>386</v>
      </c>
      <c r="M10" s="194" t="s">
        <v>26</v>
      </c>
      <c r="N10" s="1"/>
      <c r="O10" s="1"/>
      <c r="P10" s="1"/>
      <c r="Q10" s="1"/>
      <c r="R10" s="1"/>
      <c r="S10" s="1"/>
    </row>
    <row r="11" spans="1:19" ht="15.75" x14ac:dyDescent="0.25">
      <c r="A11" s="10"/>
      <c r="B11" s="227"/>
      <c r="C11" s="219"/>
      <c r="D11" s="219"/>
      <c r="E11" s="219"/>
      <c r="F11" s="219"/>
      <c r="G11" s="219"/>
      <c r="H11" s="219"/>
      <c r="I11" s="217"/>
      <c r="J11" s="218"/>
      <c r="K11" s="218"/>
      <c r="L11" s="218"/>
      <c r="M11" s="194"/>
      <c r="N11" s="1"/>
      <c r="O11" s="1"/>
      <c r="P11" s="1"/>
      <c r="Q11" s="1"/>
      <c r="R11" s="1"/>
      <c r="S11" s="1"/>
    </row>
    <row r="12" spans="1:19" ht="20.25" x14ac:dyDescent="0.25">
      <c r="A12" s="10"/>
      <c r="B12" s="25"/>
      <c r="C12" s="154"/>
      <c r="D12" s="155"/>
      <c r="E12" s="155"/>
      <c r="F12" s="155"/>
      <c r="G12" s="155"/>
      <c r="H12" s="156"/>
      <c r="I12" s="24"/>
      <c r="J12" s="157"/>
      <c r="K12" s="158"/>
      <c r="L12" s="159"/>
      <c r="M12" s="37"/>
      <c r="N12" s="1"/>
      <c r="O12" s="1"/>
      <c r="P12" s="1"/>
      <c r="Q12" s="1"/>
      <c r="R12" s="1"/>
      <c r="S12" s="1"/>
    </row>
    <row r="13" spans="1:19" ht="20.25" x14ac:dyDescent="0.3">
      <c r="A13" s="10"/>
      <c r="B13" s="185">
        <v>1</v>
      </c>
      <c r="C13" s="196" t="s">
        <v>4</v>
      </c>
      <c r="D13" s="197"/>
      <c r="E13" s="169" t="s">
        <v>281</v>
      </c>
      <c r="F13" s="169"/>
      <c r="G13" s="169"/>
      <c r="H13" s="169"/>
      <c r="I13" s="123"/>
      <c r="J13" s="124"/>
      <c r="K13" s="124"/>
      <c r="L13" s="124"/>
      <c r="M13" s="12"/>
    </row>
    <row r="14" spans="1:19" ht="20.25" x14ac:dyDescent="0.3">
      <c r="A14" s="10"/>
      <c r="B14" s="185"/>
      <c r="C14" s="198"/>
      <c r="D14" s="199"/>
      <c r="E14" s="169" t="s">
        <v>279</v>
      </c>
      <c r="F14" s="169"/>
      <c r="G14" s="169"/>
      <c r="H14" s="169"/>
      <c r="I14" s="123"/>
      <c r="J14" s="124"/>
      <c r="K14" s="124"/>
      <c r="L14" s="124"/>
      <c r="M14" s="12"/>
    </row>
    <row r="15" spans="1:19" ht="20.25" x14ac:dyDescent="0.3">
      <c r="A15" s="10"/>
      <c r="B15" s="185"/>
      <c r="C15" s="198"/>
      <c r="D15" s="199"/>
      <c r="E15" s="186" t="s">
        <v>280</v>
      </c>
      <c r="F15" s="186"/>
      <c r="G15" s="186"/>
      <c r="H15" s="186"/>
      <c r="I15" s="123"/>
      <c r="J15" s="124"/>
      <c r="K15" s="124"/>
      <c r="L15" s="124"/>
      <c r="M15" s="12"/>
    </row>
    <row r="16" spans="1:19" ht="20.25" x14ac:dyDescent="0.3">
      <c r="A16" s="10"/>
      <c r="B16" s="185"/>
      <c r="C16" s="198"/>
      <c r="D16" s="199"/>
      <c r="E16" s="186" t="s">
        <v>282</v>
      </c>
      <c r="F16" s="186"/>
      <c r="G16" s="186"/>
      <c r="H16" s="186"/>
      <c r="I16" s="123"/>
      <c r="J16" s="124"/>
      <c r="K16" s="124"/>
      <c r="L16" s="124"/>
      <c r="M16" s="12"/>
    </row>
    <row r="17" spans="1:13" ht="20.25" x14ac:dyDescent="0.3">
      <c r="A17" s="10"/>
      <c r="B17" s="185"/>
      <c r="C17" s="198"/>
      <c r="D17" s="199"/>
      <c r="E17" s="186" t="s">
        <v>284</v>
      </c>
      <c r="F17" s="186"/>
      <c r="G17" s="186"/>
      <c r="H17" s="186"/>
      <c r="I17" s="123"/>
      <c r="J17" s="124"/>
      <c r="K17" s="124"/>
      <c r="L17" s="124"/>
      <c r="M17" s="12"/>
    </row>
    <row r="18" spans="1:13" ht="20.25" x14ac:dyDescent="0.3">
      <c r="A18" s="10"/>
      <c r="B18" s="185"/>
      <c r="C18" s="198"/>
      <c r="D18" s="199"/>
      <c r="E18" s="186" t="s">
        <v>283</v>
      </c>
      <c r="F18" s="186"/>
      <c r="G18" s="186"/>
      <c r="H18" s="186"/>
      <c r="I18" s="123"/>
      <c r="J18" s="124"/>
      <c r="K18" s="124"/>
      <c r="L18" s="124"/>
      <c r="M18" s="12"/>
    </row>
    <row r="19" spans="1:13" ht="20.25" x14ac:dyDescent="0.3">
      <c r="A19" s="10"/>
      <c r="B19" s="185"/>
      <c r="C19" s="200"/>
      <c r="D19" s="201"/>
      <c r="E19" s="186" t="s">
        <v>285</v>
      </c>
      <c r="F19" s="186"/>
      <c r="G19" s="186"/>
      <c r="H19" s="186"/>
      <c r="I19" s="123"/>
      <c r="J19" s="124"/>
      <c r="K19" s="124"/>
      <c r="L19" s="124"/>
      <c r="M19" s="12"/>
    </row>
    <row r="20" spans="1:13" ht="20.25" x14ac:dyDescent="0.3">
      <c r="A20" s="10"/>
      <c r="B20" s="7">
        <v>2</v>
      </c>
      <c r="C20" s="171" t="s">
        <v>286</v>
      </c>
      <c r="D20" s="171"/>
      <c r="E20" s="186" t="s">
        <v>287</v>
      </c>
      <c r="F20" s="186"/>
      <c r="G20" s="186"/>
      <c r="H20" s="186"/>
      <c r="I20" s="123"/>
      <c r="J20" s="124"/>
      <c r="K20" s="124"/>
      <c r="L20" s="124"/>
      <c r="M20" s="12"/>
    </row>
    <row r="21" spans="1:13" ht="20.25" x14ac:dyDescent="0.3">
      <c r="A21" s="10"/>
      <c r="B21" s="185">
        <v>3</v>
      </c>
      <c r="C21" s="171" t="s">
        <v>288</v>
      </c>
      <c r="D21" s="171"/>
      <c r="E21" s="186" t="s">
        <v>289</v>
      </c>
      <c r="F21" s="186"/>
      <c r="G21" s="186"/>
      <c r="H21" s="186"/>
      <c r="I21" s="123"/>
      <c r="J21" s="124"/>
      <c r="K21" s="124"/>
      <c r="L21" s="124"/>
      <c r="M21" s="12"/>
    </row>
    <row r="22" spans="1:13" ht="20.25" x14ac:dyDescent="0.3">
      <c r="A22" s="10"/>
      <c r="B22" s="185"/>
      <c r="C22" s="171"/>
      <c r="D22" s="171"/>
      <c r="E22" s="186" t="s">
        <v>290</v>
      </c>
      <c r="F22" s="186"/>
      <c r="G22" s="186"/>
      <c r="H22" s="186"/>
      <c r="I22" s="123"/>
      <c r="J22" s="124"/>
      <c r="K22" s="124"/>
      <c r="L22" s="124"/>
      <c r="M22" s="12"/>
    </row>
    <row r="23" spans="1:13" ht="20.25" x14ac:dyDescent="0.3">
      <c r="A23" s="10"/>
      <c r="B23" s="7">
        <v>4</v>
      </c>
      <c r="C23" s="171" t="s">
        <v>291</v>
      </c>
      <c r="D23" s="171"/>
      <c r="E23" s="187" t="s">
        <v>292</v>
      </c>
      <c r="F23" s="187"/>
      <c r="G23" s="187"/>
      <c r="H23" s="187"/>
      <c r="I23" s="123"/>
      <c r="J23" s="124"/>
      <c r="K23" s="124"/>
      <c r="L23" s="124"/>
      <c r="M23" s="12"/>
    </row>
    <row r="24" spans="1:13" ht="20.25" x14ac:dyDescent="0.3">
      <c r="A24" s="10"/>
      <c r="B24" s="7">
        <v>5</v>
      </c>
      <c r="C24" s="171" t="s">
        <v>293</v>
      </c>
      <c r="D24" s="171"/>
      <c r="E24" s="187" t="s">
        <v>294</v>
      </c>
      <c r="F24" s="187"/>
      <c r="G24" s="187"/>
      <c r="H24" s="187"/>
      <c r="I24" s="123"/>
      <c r="J24" s="124"/>
      <c r="K24" s="124"/>
      <c r="L24" s="124"/>
      <c r="M24" s="12"/>
    </row>
    <row r="25" spans="1:13" ht="20.25" x14ac:dyDescent="0.3">
      <c r="A25" s="10"/>
      <c r="B25" s="7">
        <v>6</v>
      </c>
      <c r="C25" s="171" t="s">
        <v>296</v>
      </c>
      <c r="D25" s="171"/>
      <c r="E25" s="187" t="s">
        <v>295</v>
      </c>
      <c r="F25" s="187"/>
      <c r="G25" s="187"/>
      <c r="H25" s="187"/>
      <c r="I25" s="123"/>
      <c r="J25" s="124"/>
      <c r="K25" s="124"/>
      <c r="L25" s="124"/>
      <c r="M25" s="12"/>
    </row>
    <row r="26" spans="1:13" ht="20.25" x14ac:dyDescent="0.3">
      <c r="A26" s="10"/>
      <c r="B26" s="7">
        <v>4</v>
      </c>
      <c r="C26" s="171"/>
      <c r="D26" s="171"/>
      <c r="E26" s="171"/>
      <c r="F26" s="171"/>
      <c r="G26" s="171"/>
      <c r="H26" s="171"/>
      <c r="I26" s="123"/>
      <c r="J26" s="124"/>
      <c r="K26" s="124"/>
      <c r="L26" s="124"/>
      <c r="M26" s="12"/>
    </row>
    <row r="27" spans="1:13" ht="20.25" x14ac:dyDescent="0.3">
      <c r="A27" s="10"/>
      <c r="B27" s="203" t="s">
        <v>297</v>
      </c>
      <c r="C27" s="203"/>
      <c r="D27" s="203"/>
      <c r="E27" s="203"/>
      <c r="F27" s="203"/>
      <c r="G27" s="203"/>
      <c r="H27" s="203"/>
      <c r="I27" s="203"/>
      <c r="J27" s="203"/>
      <c r="K27" s="203"/>
      <c r="L27" s="203"/>
      <c r="M27" s="12"/>
    </row>
    <row r="28" spans="1:13" ht="20.25" x14ac:dyDescent="0.3">
      <c r="A28" s="10"/>
      <c r="B28" s="7">
        <v>1</v>
      </c>
      <c r="C28" s="171" t="s">
        <v>0</v>
      </c>
      <c r="D28" s="171"/>
      <c r="E28" s="205" t="s">
        <v>298</v>
      </c>
      <c r="F28" s="205"/>
      <c r="G28" s="205"/>
      <c r="H28" s="205"/>
      <c r="I28" s="123"/>
      <c r="J28" s="124"/>
      <c r="K28" s="124"/>
      <c r="L28" s="124"/>
      <c r="M28" s="12"/>
    </row>
    <row r="29" spans="1:13" ht="20.25" x14ac:dyDescent="0.3">
      <c r="A29" s="10"/>
      <c r="B29" s="7">
        <v>2</v>
      </c>
      <c r="C29" s="171" t="s">
        <v>299</v>
      </c>
      <c r="D29" s="171"/>
      <c r="E29" s="171"/>
      <c r="F29" s="171"/>
      <c r="G29" s="171"/>
      <c r="H29" s="171"/>
      <c r="I29" s="123"/>
      <c r="J29" s="124"/>
      <c r="K29" s="124"/>
      <c r="L29" s="124"/>
      <c r="M29" s="12"/>
    </row>
    <row r="30" spans="1:13" ht="20.25" x14ac:dyDescent="0.3">
      <c r="A30" s="10"/>
      <c r="B30" s="7">
        <v>3</v>
      </c>
      <c r="C30" s="171" t="s">
        <v>300</v>
      </c>
      <c r="D30" s="171"/>
      <c r="E30" s="205" t="s">
        <v>301</v>
      </c>
      <c r="F30" s="205"/>
      <c r="G30" s="205"/>
      <c r="H30" s="205"/>
      <c r="I30" s="123"/>
      <c r="J30" s="124"/>
      <c r="K30" s="124"/>
      <c r="L30" s="124"/>
      <c r="M30" s="12"/>
    </row>
    <row r="31" spans="1:13" ht="20.25" x14ac:dyDescent="0.3">
      <c r="A31" s="10"/>
      <c r="B31" s="18">
        <v>4</v>
      </c>
      <c r="C31" s="203" t="s">
        <v>302</v>
      </c>
      <c r="D31" s="203"/>
      <c r="E31" s="203"/>
      <c r="F31" s="203"/>
      <c r="G31" s="203"/>
      <c r="H31" s="203"/>
      <c r="I31" s="21"/>
      <c r="J31" s="163"/>
      <c r="K31" s="164"/>
      <c r="L31" s="165"/>
      <c r="M31" s="12"/>
    </row>
    <row r="32" spans="1:13" ht="20.25" x14ac:dyDescent="0.3">
      <c r="A32" s="10"/>
      <c r="B32" s="33" t="s">
        <v>1</v>
      </c>
      <c r="C32" s="202" t="s">
        <v>45</v>
      </c>
      <c r="D32" s="202"/>
      <c r="E32" s="204" t="s">
        <v>303</v>
      </c>
      <c r="F32" s="204"/>
      <c r="G32" s="204"/>
      <c r="H32" s="204"/>
      <c r="I32" s="123"/>
      <c r="J32" s="124"/>
      <c r="K32" s="124"/>
      <c r="L32" s="124"/>
      <c r="M32" s="12"/>
    </row>
    <row r="33" spans="1:13" ht="20.25" x14ac:dyDescent="0.3">
      <c r="A33" s="10"/>
      <c r="B33" s="172" t="s">
        <v>2</v>
      </c>
      <c r="C33" s="206" t="s">
        <v>46</v>
      </c>
      <c r="D33" s="206"/>
      <c r="E33" s="169" t="s">
        <v>304</v>
      </c>
      <c r="F33" s="169"/>
      <c r="G33" s="169"/>
      <c r="H33" s="169"/>
      <c r="I33" s="123"/>
      <c r="J33" s="124"/>
      <c r="K33" s="124"/>
      <c r="L33" s="124"/>
      <c r="M33" s="12"/>
    </row>
    <row r="34" spans="1:13" ht="20.25" x14ac:dyDescent="0.3">
      <c r="A34" s="10"/>
      <c r="B34" s="172"/>
      <c r="C34" s="206"/>
      <c r="D34" s="206"/>
      <c r="E34" s="169" t="s">
        <v>305</v>
      </c>
      <c r="F34" s="169"/>
      <c r="G34" s="169"/>
      <c r="H34" s="169"/>
      <c r="I34" s="123"/>
      <c r="J34" s="124"/>
      <c r="K34" s="124"/>
      <c r="L34" s="124"/>
      <c r="M34" s="12"/>
    </row>
    <row r="35" spans="1:13" ht="20.25" x14ac:dyDescent="0.3">
      <c r="A35" s="10"/>
      <c r="B35" s="172" t="s">
        <v>47</v>
      </c>
      <c r="C35" s="170" t="s">
        <v>48</v>
      </c>
      <c r="D35" s="170"/>
      <c r="E35" s="195" t="s">
        <v>307</v>
      </c>
      <c r="F35" s="195"/>
      <c r="G35" s="195"/>
      <c r="H35" s="195"/>
      <c r="I35" s="123"/>
      <c r="J35" s="124"/>
      <c r="K35" s="124"/>
      <c r="L35" s="124"/>
      <c r="M35" s="12"/>
    </row>
    <row r="36" spans="1:13" ht="20.25" x14ac:dyDescent="0.3">
      <c r="A36" s="10"/>
      <c r="B36" s="172"/>
      <c r="C36" s="170"/>
      <c r="D36" s="170"/>
      <c r="E36" s="195" t="s">
        <v>308</v>
      </c>
      <c r="F36" s="195"/>
      <c r="G36" s="195"/>
      <c r="H36" s="195"/>
      <c r="I36" s="123"/>
      <c r="J36" s="124"/>
      <c r="K36" s="124"/>
      <c r="L36" s="124"/>
      <c r="M36" s="12"/>
    </row>
    <row r="37" spans="1:13" ht="20.25" x14ac:dyDescent="0.3">
      <c r="A37" s="10"/>
      <c r="B37" s="172"/>
      <c r="C37" s="170"/>
      <c r="D37" s="170"/>
      <c r="E37" s="195" t="s">
        <v>310</v>
      </c>
      <c r="F37" s="195"/>
      <c r="G37" s="195"/>
      <c r="H37" s="195"/>
      <c r="I37" s="123"/>
      <c r="J37" s="124"/>
      <c r="K37" s="124"/>
      <c r="L37" s="124"/>
      <c r="M37" s="12"/>
    </row>
    <row r="38" spans="1:13" ht="20.25" x14ac:dyDescent="0.3">
      <c r="A38" s="10"/>
      <c r="B38" s="172"/>
      <c r="C38" s="170"/>
      <c r="D38" s="170"/>
      <c r="E38" s="195" t="s">
        <v>309</v>
      </c>
      <c r="F38" s="195"/>
      <c r="G38" s="195"/>
      <c r="H38" s="195"/>
      <c r="I38" s="123"/>
      <c r="J38" s="124"/>
      <c r="K38" s="124"/>
      <c r="L38" s="124"/>
      <c r="M38" s="12"/>
    </row>
    <row r="39" spans="1:13" ht="20.25" x14ac:dyDescent="0.3">
      <c r="A39" s="10"/>
      <c r="B39" s="172" t="s">
        <v>49</v>
      </c>
      <c r="C39" s="206" t="s">
        <v>50</v>
      </c>
      <c r="D39" s="206"/>
      <c r="E39" s="169" t="s">
        <v>306</v>
      </c>
      <c r="F39" s="169"/>
      <c r="G39" s="169"/>
      <c r="H39" s="169"/>
      <c r="I39" s="123"/>
      <c r="J39" s="124"/>
      <c r="K39" s="124"/>
      <c r="L39" s="124"/>
      <c r="M39" s="12"/>
    </row>
    <row r="40" spans="1:13" ht="20.25" x14ac:dyDescent="0.3">
      <c r="A40" s="10"/>
      <c r="B40" s="172"/>
      <c r="C40" s="206"/>
      <c r="D40" s="206"/>
      <c r="E40" s="169" t="s">
        <v>311</v>
      </c>
      <c r="F40" s="169"/>
      <c r="G40" s="169"/>
      <c r="H40" s="169"/>
      <c r="I40" s="123"/>
      <c r="J40" s="124"/>
      <c r="K40" s="124"/>
      <c r="L40" s="124"/>
      <c r="M40" s="12"/>
    </row>
    <row r="41" spans="1:13" ht="20.25" x14ac:dyDescent="0.3">
      <c r="A41" s="10"/>
      <c r="B41" s="172"/>
      <c r="C41" s="206"/>
      <c r="D41" s="206"/>
      <c r="E41" s="169" t="s">
        <v>312</v>
      </c>
      <c r="F41" s="169"/>
      <c r="G41" s="169"/>
      <c r="H41" s="169"/>
      <c r="I41" s="123"/>
      <c r="J41" s="124"/>
      <c r="K41" s="124"/>
      <c r="L41" s="124"/>
      <c r="M41" s="12"/>
    </row>
    <row r="42" spans="1:13" ht="20.25" x14ac:dyDescent="0.3">
      <c r="A42" s="10"/>
      <c r="B42" s="172"/>
      <c r="C42" s="206"/>
      <c r="D42" s="206"/>
      <c r="E42" s="169" t="s">
        <v>313</v>
      </c>
      <c r="F42" s="169"/>
      <c r="G42" s="169"/>
      <c r="H42" s="169"/>
      <c r="I42" s="123"/>
      <c r="J42" s="124"/>
      <c r="K42" s="124"/>
      <c r="L42" s="124"/>
      <c r="M42" s="12"/>
    </row>
    <row r="43" spans="1:13" ht="20.25" x14ac:dyDescent="0.3">
      <c r="A43" s="10"/>
      <c r="B43" s="172"/>
      <c r="C43" s="206"/>
      <c r="D43" s="206"/>
      <c r="E43" s="169" t="s">
        <v>314</v>
      </c>
      <c r="F43" s="169"/>
      <c r="G43" s="169"/>
      <c r="H43" s="169"/>
      <c r="I43" s="123"/>
      <c r="J43" s="124"/>
      <c r="K43" s="124"/>
      <c r="L43" s="124"/>
      <c r="M43" s="12"/>
    </row>
    <row r="44" spans="1:13" ht="20.25" x14ac:dyDescent="0.3">
      <c r="A44" s="10"/>
      <c r="B44" s="172"/>
      <c r="C44" s="206"/>
      <c r="D44" s="206"/>
      <c r="E44" s="169" t="s">
        <v>411</v>
      </c>
      <c r="F44" s="169"/>
      <c r="G44" s="169"/>
      <c r="H44" s="169"/>
      <c r="I44" s="123"/>
      <c r="J44" s="124"/>
      <c r="K44" s="124"/>
      <c r="L44" s="124"/>
      <c r="M44" s="12"/>
    </row>
    <row r="45" spans="1:13" ht="20.25" x14ac:dyDescent="0.3">
      <c r="A45" s="10"/>
      <c r="B45" s="172"/>
      <c r="C45" s="206"/>
      <c r="D45" s="206"/>
      <c r="E45" s="169" t="s">
        <v>315</v>
      </c>
      <c r="F45" s="169"/>
      <c r="G45" s="169"/>
      <c r="H45" s="169"/>
      <c r="I45" s="123"/>
      <c r="J45" s="124"/>
      <c r="K45" s="124"/>
      <c r="L45" s="124"/>
      <c r="M45" s="12"/>
    </row>
    <row r="46" spans="1:13" ht="20.25" x14ac:dyDescent="0.3">
      <c r="A46" s="10"/>
      <c r="B46" s="172"/>
      <c r="C46" s="206"/>
      <c r="D46" s="206"/>
      <c r="E46" s="169" t="s">
        <v>316</v>
      </c>
      <c r="F46" s="169"/>
      <c r="G46" s="169"/>
      <c r="H46" s="169"/>
      <c r="I46" s="123"/>
      <c r="J46" s="124"/>
      <c r="K46" s="124"/>
      <c r="L46" s="124"/>
      <c r="M46" s="12"/>
    </row>
    <row r="47" spans="1:13" ht="20.25" x14ac:dyDescent="0.3">
      <c r="A47" s="10"/>
      <c r="B47" s="172"/>
      <c r="C47" s="206"/>
      <c r="D47" s="206"/>
      <c r="E47" s="169" t="s">
        <v>317</v>
      </c>
      <c r="F47" s="169"/>
      <c r="G47" s="169"/>
      <c r="H47" s="169"/>
      <c r="I47" s="123"/>
      <c r="J47" s="124"/>
      <c r="K47" s="124"/>
      <c r="L47" s="124"/>
      <c r="M47" s="12"/>
    </row>
    <row r="48" spans="1:13" ht="20.25" x14ac:dyDescent="0.3">
      <c r="A48" s="10"/>
      <c r="B48" s="19" t="s">
        <v>5</v>
      </c>
      <c r="C48" s="160" t="s">
        <v>51</v>
      </c>
      <c r="D48" s="161"/>
      <c r="E48" s="161"/>
      <c r="F48" s="161"/>
      <c r="G48" s="161"/>
      <c r="H48" s="162"/>
      <c r="I48" s="22"/>
      <c r="J48" s="166"/>
      <c r="K48" s="167"/>
      <c r="L48" s="168"/>
      <c r="M48" s="23"/>
    </row>
    <row r="49" spans="1:13" ht="20.25" x14ac:dyDescent="0.3">
      <c r="A49" s="10"/>
      <c r="B49" s="8" t="s">
        <v>6</v>
      </c>
      <c r="C49" s="171" t="s">
        <v>52</v>
      </c>
      <c r="D49" s="171"/>
      <c r="E49" s="169"/>
      <c r="F49" s="169"/>
      <c r="G49" s="169"/>
      <c r="H49" s="169"/>
      <c r="I49" s="123"/>
      <c r="J49" s="124"/>
      <c r="K49" s="124"/>
      <c r="L49" s="124"/>
      <c r="M49" s="12"/>
    </row>
    <row r="50" spans="1:13" ht="20.25" x14ac:dyDescent="0.3">
      <c r="A50" s="10"/>
      <c r="B50" s="172" t="s">
        <v>53</v>
      </c>
      <c r="C50" s="170" t="s">
        <v>54</v>
      </c>
      <c r="D50" s="170"/>
      <c r="E50" s="195" t="s">
        <v>412</v>
      </c>
      <c r="F50" s="195"/>
      <c r="G50" s="195"/>
      <c r="H50" s="195"/>
      <c r="I50" s="123"/>
      <c r="J50" s="124"/>
      <c r="K50" s="124"/>
      <c r="L50" s="124"/>
      <c r="M50" s="12"/>
    </row>
    <row r="51" spans="1:13" ht="20.25" x14ac:dyDescent="0.3">
      <c r="A51" s="10"/>
      <c r="B51" s="172"/>
      <c r="C51" s="170"/>
      <c r="D51" s="170"/>
      <c r="E51" s="169" t="s">
        <v>318</v>
      </c>
      <c r="F51" s="169"/>
      <c r="G51" s="169"/>
      <c r="H51" s="169"/>
      <c r="I51" s="123"/>
      <c r="J51" s="124"/>
      <c r="K51" s="124"/>
      <c r="L51" s="124"/>
      <c r="M51" s="12"/>
    </row>
    <row r="52" spans="1:13" ht="20.25" x14ac:dyDescent="0.3">
      <c r="A52" s="10"/>
      <c r="B52" s="172"/>
      <c r="C52" s="170"/>
      <c r="D52" s="170"/>
      <c r="E52" s="169" t="s">
        <v>319</v>
      </c>
      <c r="F52" s="169"/>
      <c r="G52" s="169"/>
      <c r="H52" s="169"/>
      <c r="I52" s="123"/>
      <c r="J52" s="124"/>
      <c r="K52" s="124"/>
      <c r="L52" s="124"/>
      <c r="M52" s="12"/>
    </row>
    <row r="53" spans="1:13" ht="20.25" x14ac:dyDescent="0.3">
      <c r="A53" s="10"/>
      <c r="B53" s="172"/>
      <c r="C53" s="170"/>
      <c r="D53" s="170"/>
      <c r="E53" s="169" t="s">
        <v>320</v>
      </c>
      <c r="F53" s="169"/>
      <c r="G53" s="169"/>
      <c r="H53" s="169"/>
      <c r="I53" s="123"/>
      <c r="J53" s="124"/>
      <c r="K53" s="124"/>
      <c r="L53" s="124"/>
      <c r="M53" s="12"/>
    </row>
    <row r="54" spans="1:13" ht="20.25" x14ac:dyDescent="0.3">
      <c r="A54" s="10"/>
      <c r="B54" s="172"/>
      <c r="C54" s="170"/>
      <c r="D54" s="170"/>
      <c r="E54" s="169" t="s">
        <v>321</v>
      </c>
      <c r="F54" s="169"/>
      <c r="G54" s="169"/>
      <c r="H54" s="169"/>
      <c r="I54" s="123"/>
      <c r="J54" s="124"/>
      <c r="K54" s="124"/>
      <c r="L54" s="124"/>
      <c r="M54" s="12"/>
    </row>
    <row r="55" spans="1:13" ht="20.25" x14ac:dyDescent="0.3">
      <c r="A55" s="10"/>
      <c r="B55" s="172"/>
      <c r="C55" s="170"/>
      <c r="D55" s="170"/>
      <c r="E55" s="169" t="s">
        <v>322</v>
      </c>
      <c r="F55" s="169"/>
      <c r="G55" s="169"/>
      <c r="H55" s="169"/>
      <c r="I55" s="123"/>
      <c r="J55" s="124"/>
      <c r="K55" s="124"/>
      <c r="L55" s="124"/>
      <c r="M55" s="12"/>
    </row>
    <row r="56" spans="1:13" ht="20.25" x14ac:dyDescent="0.3">
      <c r="A56" s="10"/>
      <c r="B56" s="172"/>
      <c r="C56" s="170"/>
      <c r="D56" s="170"/>
      <c r="E56" s="169" t="s">
        <v>323</v>
      </c>
      <c r="F56" s="169"/>
      <c r="G56" s="169"/>
      <c r="H56" s="169"/>
      <c r="I56" s="123"/>
      <c r="J56" s="124"/>
      <c r="K56" s="124"/>
      <c r="L56" s="124"/>
      <c r="M56" s="12"/>
    </row>
    <row r="57" spans="1:13" ht="20.25" x14ac:dyDescent="0.3">
      <c r="A57" s="10"/>
      <c r="B57" s="172"/>
      <c r="C57" s="170"/>
      <c r="D57" s="170"/>
      <c r="E57" s="169" t="s">
        <v>324</v>
      </c>
      <c r="F57" s="169"/>
      <c r="G57" s="169"/>
      <c r="H57" s="169"/>
      <c r="I57" s="123"/>
      <c r="J57" s="124"/>
      <c r="K57" s="124"/>
      <c r="L57" s="124"/>
      <c r="M57" s="12"/>
    </row>
    <row r="58" spans="1:13" ht="20.25" x14ac:dyDescent="0.3">
      <c r="A58" s="10"/>
      <c r="B58" s="172"/>
      <c r="C58" s="170"/>
      <c r="D58" s="170"/>
      <c r="E58" s="169" t="s">
        <v>325</v>
      </c>
      <c r="F58" s="169"/>
      <c r="G58" s="169"/>
      <c r="H58" s="169"/>
      <c r="I58" s="123"/>
      <c r="J58" s="124"/>
      <c r="K58" s="124"/>
      <c r="L58" s="124"/>
      <c r="M58" s="12"/>
    </row>
    <row r="59" spans="1:13" ht="20.25" x14ac:dyDescent="0.3">
      <c r="A59" s="10"/>
      <c r="B59" s="172"/>
      <c r="C59" s="170"/>
      <c r="D59" s="170"/>
      <c r="E59" s="169" t="s">
        <v>326</v>
      </c>
      <c r="F59" s="169"/>
      <c r="G59" s="169"/>
      <c r="H59" s="169"/>
      <c r="I59" s="123"/>
      <c r="J59" s="124"/>
      <c r="K59" s="124"/>
      <c r="L59" s="124"/>
      <c r="M59" s="12"/>
    </row>
    <row r="60" spans="1:13" ht="20.25" x14ac:dyDescent="0.3">
      <c r="A60" s="10"/>
      <c r="B60" s="172"/>
      <c r="C60" s="170"/>
      <c r="D60" s="170"/>
      <c r="E60" s="169" t="s">
        <v>413</v>
      </c>
      <c r="F60" s="169"/>
      <c r="G60" s="169"/>
      <c r="H60" s="169"/>
      <c r="I60" s="123"/>
      <c r="J60" s="124"/>
      <c r="K60" s="124"/>
      <c r="L60" s="124"/>
      <c r="M60" s="12"/>
    </row>
    <row r="61" spans="1:13" ht="20.25" x14ac:dyDescent="0.3">
      <c r="A61" s="10"/>
      <c r="B61" s="172" t="s">
        <v>55</v>
      </c>
      <c r="C61" s="171" t="s">
        <v>56</v>
      </c>
      <c r="D61" s="171"/>
      <c r="E61" s="169" t="s">
        <v>327</v>
      </c>
      <c r="F61" s="169"/>
      <c r="G61" s="169"/>
      <c r="H61" s="169"/>
      <c r="I61" s="123"/>
      <c r="J61" s="124"/>
      <c r="K61" s="124"/>
      <c r="L61" s="124"/>
      <c r="M61" s="12"/>
    </row>
    <row r="62" spans="1:13" ht="20.25" x14ac:dyDescent="0.3">
      <c r="A62" s="10"/>
      <c r="B62" s="172"/>
      <c r="C62" s="171"/>
      <c r="D62" s="171"/>
      <c r="E62" s="169" t="s">
        <v>328</v>
      </c>
      <c r="F62" s="169"/>
      <c r="G62" s="169"/>
      <c r="H62" s="169"/>
      <c r="I62" s="123"/>
      <c r="J62" s="124"/>
      <c r="K62" s="124"/>
      <c r="L62" s="124"/>
      <c r="M62" s="12"/>
    </row>
    <row r="63" spans="1:13" ht="20.25" x14ac:dyDescent="0.3">
      <c r="A63" s="10"/>
      <c r="B63" s="172"/>
      <c r="C63" s="171"/>
      <c r="D63" s="171"/>
      <c r="E63" s="169" t="s">
        <v>329</v>
      </c>
      <c r="F63" s="169"/>
      <c r="G63" s="169"/>
      <c r="H63" s="169"/>
      <c r="I63" s="123"/>
      <c r="J63" s="124"/>
      <c r="K63" s="124"/>
      <c r="L63" s="124"/>
      <c r="M63" s="12"/>
    </row>
    <row r="64" spans="1:13" ht="20.25" x14ac:dyDescent="0.3">
      <c r="A64" s="10"/>
      <c r="B64" s="172"/>
      <c r="C64" s="171"/>
      <c r="D64" s="171"/>
      <c r="E64" s="187" t="s">
        <v>330</v>
      </c>
      <c r="F64" s="187"/>
      <c r="G64" s="187"/>
      <c r="H64" s="187"/>
      <c r="I64" s="123"/>
      <c r="J64" s="124"/>
      <c r="K64" s="124"/>
      <c r="L64" s="124"/>
      <c r="M64" s="12"/>
    </row>
    <row r="65" spans="1:13" ht="20.25" x14ac:dyDescent="0.3">
      <c r="A65" s="10"/>
      <c r="B65" s="8" t="s">
        <v>7</v>
      </c>
      <c r="C65" s="171" t="s">
        <v>3</v>
      </c>
      <c r="D65" s="171"/>
      <c r="E65" s="171"/>
      <c r="F65" s="171"/>
      <c r="G65" s="171"/>
      <c r="H65" s="171"/>
      <c r="I65" s="123"/>
      <c r="J65" s="124"/>
      <c r="K65" s="124"/>
      <c r="L65" s="124"/>
      <c r="M65" s="12"/>
    </row>
    <row r="66" spans="1:13" ht="20.25" x14ac:dyDescent="0.3">
      <c r="A66" s="10"/>
      <c r="B66" s="172" t="s">
        <v>61</v>
      </c>
      <c r="C66" s="229" t="s">
        <v>331</v>
      </c>
      <c r="D66" s="229"/>
      <c r="E66" s="195" t="s">
        <v>57</v>
      </c>
      <c r="F66" s="195"/>
      <c r="G66" s="195"/>
      <c r="H66" s="195"/>
      <c r="I66" s="123"/>
      <c r="J66" s="124"/>
      <c r="K66" s="124"/>
      <c r="L66" s="124"/>
      <c r="M66" s="12"/>
    </row>
    <row r="67" spans="1:13" ht="20.25" x14ac:dyDescent="0.3">
      <c r="A67" s="10"/>
      <c r="B67" s="172"/>
      <c r="C67" s="229"/>
      <c r="D67" s="229"/>
      <c r="E67" s="195" t="s">
        <v>58</v>
      </c>
      <c r="F67" s="195"/>
      <c r="G67" s="195"/>
      <c r="H67" s="195"/>
      <c r="I67" s="123"/>
      <c r="J67" s="124"/>
      <c r="K67" s="124"/>
      <c r="L67" s="124"/>
      <c r="M67" s="12"/>
    </row>
    <row r="68" spans="1:13" ht="20.25" x14ac:dyDescent="0.3">
      <c r="A68" s="10"/>
      <c r="B68" s="172"/>
      <c r="C68" s="229"/>
      <c r="D68" s="229"/>
      <c r="E68" s="195" t="s">
        <v>59</v>
      </c>
      <c r="F68" s="195"/>
      <c r="G68" s="195"/>
      <c r="H68" s="195"/>
      <c r="I68" s="123"/>
      <c r="J68" s="124"/>
      <c r="K68" s="124"/>
      <c r="L68" s="124"/>
      <c r="M68" s="12"/>
    </row>
    <row r="69" spans="1:13" ht="20.25" x14ac:dyDescent="0.3">
      <c r="A69" s="10"/>
      <c r="B69" s="172"/>
      <c r="C69" s="229"/>
      <c r="D69" s="229"/>
      <c r="E69" s="195" t="s">
        <v>60</v>
      </c>
      <c r="F69" s="195"/>
      <c r="G69" s="195"/>
      <c r="H69" s="195"/>
      <c r="I69" s="123"/>
      <c r="J69" s="124"/>
      <c r="K69" s="124"/>
      <c r="L69" s="124"/>
      <c r="M69" s="12"/>
    </row>
    <row r="70" spans="1:13" ht="20.25" x14ac:dyDescent="0.3">
      <c r="A70" s="10"/>
      <c r="B70" s="172" t="s">
        <v>62</v>
      </c>
      <c r="C70" s="170" t="s">
        <v>332</v>
      </c>
      <c r="D70" s="170"/>
      <c r="E70" s="169" t="s">
        <v>63</v>
      </c>
      <c r="F70" s="169"/>
      <c r="G70" s="169"/>
      <c r="H70" s="169"/>
      <c r="I70" s="123"/>
      <c r="J70" s="124"/>
      <c r="K70" s="124"/>
      <c r="L70" s="124"/>
      <c r="M70" s="12"/>
    </row>
    <row r="71" spans="1:13" ht="20.25" x14ac:dyDescent="0.3">
      <c r="A71" s="10"/>
      <c r="B71" s="172"/>
      <c r="C71" s="170"/>
      <c r="D71" s="170"/>
      <c r="E71" s="169" t="s">
        <v>64</v>
      </c>
      <c r="F71" s="169"/>
      <c r="G71" s="169"/>
      <c r="H71" s="169"/>
      <c r="I71" s="123"/>
      <c r="J71" s="124"/>
      <c r="K71" s="124"/>
      <c r="L71" s="124"/>
      <c r="M71" s="12"/>
    </row>
    <row r="72" spans="1:13" ht="20.25" x14ac:dyDescent="0.3">
      <c r="A72" s="10"/>
      <c r="B72" s="172"/>
      <c r="C72" s="170"/>
      <c r="D72" s="170"/>
      <c r="E72" s="169" t="s">
        <v>65</v>
      </c>
      <c r="F72" s="169"/>
      <c r="G72" s="169"/>
      <c r="H72" s="169"/>
      <c r="I72" s="123"/>
      <c r="J72" s="124"/>
      <c r="K72" s="124"/>
      <c r="L72" s="124"/>
      <c r="M72" s="12"/>
    </row>
    <row r="73" spans="1:13" ht="20.25" x14ac:dyDescent="0.3">
      <c r="A73" s="10"/>
      <c r="B73" s="232" t="s">
        <v>66</v>
      </c>
      <c r="C73" s="228" t="s">
        <v>414</v>
      </c>
      <c r="D73" s="228"/>
      <c r="E73" s="169" t="s">
        <v>415</v>
      </c>
      <c r="F73" s="169"/>
      <c r="G73" s="169"/>
      <c r="H73" s="169"/>
      <c r="I73" s="123"/>
      <c r="J73" s="124"/>
      <c r="K73" s="124"/>
      <c r="L73" s="124"/>
      <c r="M73" s="12"/>
    </row>
    <row r="74" spans="1:13" ht="20.25" x14ac:dyDescent="0.3">
      <c r="A74" s="10"/>
      <c r="B74" s="232"/>
      <c r="C74" s="228"/>
      <c r="D74" s="228"/>
      <c r="E74" s="169" t="s">
        <v>67</v>
      </c>
      <c r="F74" s="169"/>
      <c r="G74" s="169"/>
      <c r="H74" s="169"/>
      <c r="I74" s="123"/>
      <c r="J74" s="124"/>
      <c r="K74" s="124"/>
      <c r="L74" s="124"/>
      <c r="M74" s="12"/>
    </row>
    <row r="75" spans="1:13" ht="20.25" x14ac:dyDescent="0.3">
      <c r="A75" s="10"/>
      <c r="B75" s="232"/>
      <c r="C75" s="228"/>
      <c r="D75" s="228"/>
      <c r="E75" s="169" t="s">
        <v>68</v>
      </c>
      <c r="F75" s="169"/>
      <c r="G75" s="169"/>
      <c r="H75" s="169"/>
      <c r="I75" s="123"/>
      <c r="J75" s="124"/>
      <c r="K75" s="124"/>
      <c r="L75" s="124"/>
      <c r="M75" s="12"/>
    </row>
    <row r="76" spans="1:13" ht="20.25" x14ac:dyDescent="0.3">
      <c r="A76" s="10"/>
      <c r="B76" s="232"/>
      <c r="C76" s="228"/>
      <c r="D76" s="228"/>
      <c r="E76" s="169" t="s">
        <v>69</v>
      </c>
      <c r="F76" s="169"/>
      <c r="G76" s="169"/>
      <c r="H76" s="169"/>
      <c r="I76" s="123"/>
      <c r="J76" s="124"/>
      <c r="K76" s="124"/>
      <c r="L76" s="124"/>
      <c r="M76" s="12"/>
    </row>
    <row r="77" spans="1:13" ht="20.25" x14ac:dyDescent="0.3">
      <c r="A77" s="10"/>
      <c r="B77" s="19" t="s">
        <v>8</v>
      </c>
      <c r="C77" s="160" t="s">
        <v>70</v>
      </c>
      <c r="D77" s="161"/>
      <c r="E77" s="161"/>
      <c r="F77" s="161"/>
      <c r="G77" s="161"/>
      <c r="H77" s="162"/>
      <c r="I77" s="21"/>
      <c r="J77" s="163"/>
      <c r="K77" s="164"/>
      <c r="L77" s="165"/>
      <c r="M77" s="12"/>
    </row>
    <row r="78" spans="1:13" ht="20.25" x14ac:dyDescent="0.3">
      <c r="A78" s="10"/>
      <c r="B78" s="8" t="s">
        <v>10</v>
      </c>
      <c r="C78" s="170" t="s">
        <v>71</v>
      </c>
      <c r="D78" s="170"/>
      <c r="E78" s="169"/>
      <c r="F78" s="169"/>
      <c r="G78" s="169"/>
      <c r="H78" s="169"/>
      <c r="I78" s="123"/>
      <c r="J78" s="124"/>
      <c r="K78" s="124"/>
      <c r="L78" s="124"/>
      <c r="M78" s="12"/>
    </row>
    <row r="79" spans="1:13" ht="20.25" x14ac:dyDescent="0.3">
      <c r="A79" s="10"/>
      <c r="B79" s="172" t="s">
        <v>72</v>
      </c>
      <c r="C79" s="170" t="s">
        <v>73</v>
      </c>
      <c r="D79" s="170"/>
      <c r="E79" s="169" t="s">
        <v>333</v>
      </c>
      <c r="F79" s="169"/>
      <c r="G79" s="169"/>
      <c r="H79" s="169"/>
      <c r="I79" s="123"/>
      <c r="J79" s="124"/>
      <c r="K79" s="124"/>
      <c r="L79" s="124"/>
      <c r="M79" s="12"/>
    </row>
    <row r="80" spans="1:13" ht="20.25" x14ac:dyDescent="0.3">
      <c r="A80" s="10"/>
      <c r="B80" s="172"/>
      <c r="C80" s="170"/>
      <c r="D80" s="170"/>
      <c r="E80" s="169" t="s">
        <v>334</v>
      </c>
      <c r="F80" s="169"/>
      <c r="G80" s="169"/>
      <c r="H80" s="169"/>
      <c r="I80" s="123"/>
      <c r="J80" s="124"/>
      <c r="K80" s="124"/>
      <c r="L80" s="124"/>
      <c r="M80" s="12"/>
    </row>
    <row r="81" spans="1:13" ht="20.25" x14ac:dyDescent="0.3">
      <c r="A81" s="10"/>
      <c r="B81" s="172"/>
      <c r="C81" s="170"/>
      <c r="D81" s="170"/>
      <c r="E81" s="169" t="s">
        <v>384</v>
      </c>
      <c r="F81" s="169"/>
      <c r="G81" s="169"/>
      <c r="H81" s="169"/>
      <c r="I81" s="123"/>
      <c r="J81" s="124"/>
      <c r="K81" s="124"/>
      <c r="L81" s="124"/>
      <c r="M81" s="12"/>
    </row>
    <row r="82" spans="1:13" ht="20.25" x14ac:dyDescent="0.3">
      <c r="A82" s="10"/>
      <c r="B82" s="172" t="s">
        <v>74</v>
      </c>
      <c r="C82" s="170" t="s">
        <v>75</v>
      </c>
      <c r="D82" s="170"/>
      <c r="E82" s="169" t="s">
        <v>335</v>
      </c>
      <c r="F82" s="169"/>
      <c r="G82" s="169"/>
      <c r="H82" s="169"/>
      <c r="I82" s="123"/>
      <c r="J82" s="124"/>
      <c r="K82" s="124"/>
      <c r="L82" s="124"/>
      <c r="M82" s="12"/>
    </row>
    <row r="83" spans="1:13" ht="20.25" x14ac:dyDescent="0.3">
      <c r="A83" s="10"/>
      <c r="B83" s="172"/>
      <c r="C83" s="170"/>
      <c r="D83" s="170"/>
      <c r="E83" s="169" t="s">
        <v>336</v>
      </c>
      <c r="F83" s="169"/>
      <c r="G83" s="169"/>
      <c r="H83" s="169"/>
      <c r="I83" s="123"/>
      <c r="J83" s="124"/>
      <c r="K83" s="124"/>
      <c r="L83" s="124"/>
      <c r="M83" s="12"/>
    </row>
    <row r="84" spans="1:13" ht="20.25" x14ac:dyDescent="0.3">
      <c r="A84" s="10"/>
      <c r="B84" s="172"/>
      <c r="C84" s="170"/>
      <c r="D84" s="170"/>
      <c r="E84" s="169" t="s">
        <v>337</v>
      </c>
      <c r="F84" s="169"/>
      <c r="G84" s="169"/>
      <c r="H84" s="169"/>
      <c r="I84" s="123"/>
      <c r="J84" s="124"/>
      <c r="K84" s="124"/>
      <c r="L84" s="124"/>
      <c r="M84" s="12"/>
    </row>
    <row r="85" spans="1:13" ht="20.25" x14ac:dyDescent="0.3">
      <c r="A85" s="10"/>
      <c r="B85" s="8" t="s">
        <v>12</v>
      </c>
      <c r="C85" s="170" t="s">
        <v>76</v>
      </c>
      <c r="D85" s="170"/>
      <c r="E85" s="169"/>
      <c r="F85" s="169"/>
      <c r="G85" s="169"/>
      <c r="H85" s="169"/>
      <c r="I85" s="123"/>
      <c r="J85" s="124"/>
      <c r="K85" s="124"/>
      <c r="L85" s="124"/>
      <c r="M85" s="12"/>
    </row>
    <row r="86" spans="1:13" ht="20.25" x14ac:dyDescent="0.3">
      <c r="A86" s="10"/>
      <c r="B86" s="172" t="s">
        <v>338</v>
      </c>
      <c r="C86" s="170" t="s">
        <v>343</v>
      </c>
      <c r="D86" s="170"/>
      <c r="E86" s="169" t="s">
        <v>339</v>
      </c>
      <c r="F86" s="169"/>
      <c r="G86" s="169"/>
      <c r="H86" s="169"/>
      <c r="I86" s="123"/>
      <c r="J86" s="124"/>
      <c r="K86" s="124"/>
      <c r="L86" s="124"/>
      <c r="M86" s="12"/>
    </row>
    <row r="87" spans="1:13" ht="20.25" x14ac:dyDescent="0.3">
      <c r="A87" s="10"/>
      <c r="B87" s="172"/>
      <c r="C87" s="170"/>
      <c r="D87" s="170"/>
      <c r="E87" s="169" t="s">
        <v>340</v>
      </c>
      <c r="F87" s="169"/>
      <c r="G87" s="169"/>
      <c r="H87" s="169"/>
      <c r="I87" s="123"/>
      <c r="J87" s="124"/>
      <c r="K87" s="124"/>
      <c r="L87" s="124"/>
      <c r="M87" s="12"/>
    </row>
    <row r="88" spans="1:13" ht="20.25" x14ac:dyDescent="0.3">
      <c r="A88" s="10"/>
      <c r="B88" s="172"/>
      <c r="C88" s="170"/>
      <c r="D88" s="170"/>
      <c r="E88" s="169" t="s">
        <v>341</v>
      </c>
      <c r="F88" s="169"/>
      <c r="G88" s="169"/>
      <c r="H88" s="169"/>
      <c r="I88" s="123"/>
      <c r="J88" s="124"/>
      <c r="K88" s="124"/>
      <c r="L88" s="124"/>
      <c r="M88" s="12"/>
    </row>
    <row r="89" spans="1:13" ht="20.25" x14ac:dyDescent="0.3">
      <c r="A89" s="10"/>
      <c r="B89" s="172"/>
      <c r="C89" s="170"/>
      <c r="D89" s="170"/>
      <c r="E89" s="169" t="s">
        <v>342</v>
      </c>
      <c r="F89" s="169"/>
      <c r="G89" s="169"/>
      <c r="H89" s="169"/>
      <c r="I89" s="123"/>
      <c r="J89" s="124"/>
      <c r="K89" s="124"/>
      <c r="L89" s="124"/>
      <c r="M89" s="12"/>
    </row>
    <row r="90" spans="1:13" ht="20.25" x14ac:dyDescent="0.3">
      <c r="A90" s="10"/>
      <c r="B90" s="172"/>
      <c r="C90" s="170"/>
      <c r="D90" s="170"/>
      <c r="E90" s="169" t="s">
        <v>344</v>
      </c>
      <c r="F90" s="169"/>
      <c r="G90" s="169"/>
      <c r="H90" s="169"/>
      <c r="I90" s="123"/>
      <c r="J90" s="124"/>
      <c r="K90" s="124"/>
      <c r="L90" s="124"/>
      <c r="M90" s="12"/>
    </row>
    <row r="91" spans="1:13" ht="20.25" x14ac:dyDescent="0.3">
      <c r="A91" s="10"/>
      <c r="B91" s="172"/>
      <c r="C91" s="170"/>
      <c r="D91" s="170"/>
      <c r="E91" s="169" t="s">
        <v>345</v>
      </c>
      <c r="F91" s="169"/>
      <c r="G91" s="169"/>
      <c r="H91" s="169"/>
      <c r="I91" s="123"/>
      <c r="J91" s="124"/>
      <c r="K91" s="124"/>
      <c r="L91" s="124"/>
      <c r="M91" s="12"/>
    </row>
    <row r="92" spans="1:13" ht="20.25" x14ac:dyDescent="0.3">
      <c r="A92" s="10"/>
      <c r="B92" s="172"/>
      <c r="C92" s="170"/>
      <c r="D92" s="170"/>
      <c r="E92" s="169" t="s">
        <v>346</v>
      </c>
      <c r="F92" s="169"/>
      <c r="G92" s="169"/>
      <c r="H92" s="169"/>
      <c r="I92" s="123"/>
      <c r="J92" s="124"/>
      <c r="K92" s="124"/>
      <c r="L92" s="124"/>
      <c r="M92" s="12"/>
    </row>
    <row r="93" spans="1:13" ht="20.25" x14ac:dyDescent="0.3">
      <c r="A93" s="10"/>
      <c r="B93" s="172" t="s">
        <v>347</v>
      </c>
      <c r="C93" s="170" t="s">
        <v>348</v>
      </c>
      <c r="D93" s="170"/>
      <c r="E93" s="169" t="s">
        <v>349</v>
      </c>
      <c r="F93" s="169"/>
      <c r="G93" s="169"/>
      <c r="H93" s="169"/>
      <c r="I93" s="123"/>
      <c r="J93" s="124"/>
      <c r="K93" s="124"/>
      <c r="L93" s="124"/>
      <c r="M93" s="12"/>
    </row>
    <row r="94" spans="1:13" ht="20.25" x14ac:dyDescent="0.3">
      <c r="A94" s="10"/>
      <c r="B94" s="172"/>
      <c r="C94" s="170"/>
      <c r="D94" s="170"/>
      <c r="E94" s="169" t="s">
        <v>350</v>
      </c>
      <c r="F94" s="169"/>
      <c r="G94" s="169"/>
      <c r="H94" s="169"/>
      <c r="I94" s="123"/>
      <c r="J94" s="124"/>
      <c r="K94" s="124"/>
      <c r="L94" s="124"/>
      <c r="M94" s="12"/>
    </row>
    <row r="95" spans="1:13" ht="20.25" x14ac:dyDescent="0.3">
      <c r="A95" s="10"/>
      <c r="B95" s="172"/>
      <c r="C95" s="170"/>
      <c r="D95" s="170"/>
      <c r="E95" s="169" t="s">
        <v>416</v>
      </c>
      <c r="F95" s="169"/>
      <c r="G95" s="169"/>
      <c r="H95" s="169"/>
      <c r="I95" s="123"/>
      <c r="J95" s="124"/>
      <c r="K95" s="124"/>
      <c r="L95" s="124"/>
      <c r="M95" s="12"/>
    </row>
    <row r="96" spans="1:13" ht="20.25" x14ac:dyDescent="0.3">
      <c r="A96" s="10"/>
      <c r="B96" s="172"/>
      <c r="C96" s="170"/>
      <c r="D96" s="170"/>
      <c r="E96" s="169" t="s">
        <v>351</v>
      </c>
      <c r="F96" s="169"/>
      <c r="G96" s="169"/>
      <c r="H96" s="169"/>
      <c r="I96" s="123"/>
      <c r="J96" s="124"/>
      <c r="K96" s="124"/>
      <c r="L96" s="124"/>
      <c r="M96" s="12"/>
    </row>
    <row r="97" spans="1:13" ht="20.25" x14ac:dyDescent="0.3">
      <c r="A97" s="10"/>
      <c r="B97" s="172"/>
      <c r="C97" s="170"/>
      <c r="D97" s="170"/>
      <c r="E97" s="169" t="s">
        <v>352</v>
      </c>
      <c r="F97" s="169"/>
      <c r="G97" s="169"/>
      <c r="H97" s="169"/>
      <c r="I97" s="123"/>
      <c r="J97" s="124"/>
      <c r="K97" s="124"/>
      <c r="L97" s="124"/>
      <c r="M97" s="12"/>
    </row>
    <row r="98" spans="1:13" ht="20.25" x14ac:dyDescent="0.3">
      <c r="A98" s="10"/>
      <c r="B98" s="172" t="s">
        <v>13</v>
      </c>
      <c r="C98" s="170" t="s">
        <v>77</v>
      </c>
      <c r="D98" s="170"/>
      <c r="E98" s="169" t="s">
        <v>353</v>
      </c>
      <c r="F98" s="169"/>
      <c r="G98" s="169"/>
      <c r="H98" s="169"/>
      <c r="I98" s="123"/>
      <c r="J98" s="124"/>
      <c r="K98" s="124"/>
      <c r="L98" s="124"/>
      <c r="M98" s="12"/>
    </row>
    <row r="99" spans="1:13" ht="20.25" x14ac:dyDescent="0.3">
      <c r="A99" s="10"/>
      <c r="B99" s="172"/>
      <c r="C99" s="170"/>
      <c r="D99" s="170"/>
      <c r="E99" s="169" t="s">
        <v>354</v>
      </c>
      <c r="F99" s="169"/>
      <c r="G99" s="169"/>
      <c r="H99" s="169"/>
      <c r="I99" s="123"/>
      <c r="J99" s="124"/>
      <c r="K99" s="124"/>
      <c r="L99" s="124"/>
      <c r="M99" s="12"/>
    </row>
    <row r="100" spans="1:13" ht="20.25" x14ac:dyDescent="0.3">
      <c r="A100" s="10"/>
      <c r="B100" s="172"/>
      <c r="C100" s="170"/>
      <c r="D100" s="170"/>
      <c r="E100" s="169" t="s">
        <v>355</v>
      </c>
      <c r="F100" s="169"/>
      <c r="G100" s="169"/>
      <c r="H100" s="169"/>
      <c r="I100" s="123"/>
      <c r="J100" s="124"/>
      <c r="K100" s="124"/>
      <c r="L100" s="124"/>
      <c r="M100" s="12"/>
    </row>
    <row r="101" spans="1:13" ht="20.25" x14ac:dyDescent="0.3">
      <c r="A101" s="10"/>
      <c r="B101" s="172"/>
      <c r="C101" s="170"/>
      <c r="D101" s="170"/>
      <c r="E101" s="169" t="s">
        <v>417</v>
      </c>
      <c r="F101" s="169"/>
      <c r="G101" s="169"/>
      <c r="H101" s="169"/>
      <c r="I101" s="123"/>
      <c r="J101" s="124"/>
      <c r="K101" s="124"/>
      <c r="L101" s="124"/>
      <c r="M101" s="12"/>
    </row>
    <row r="102" spans="1:13" ht="20.25" x14ac:dyDescent="0.3">
      <c r="A102" s="10"/>
      <c r="B102" s="19" t="s">
        <v>16</v>
      </c>
      <c r="C102" s="160" t="s">
        <v>78</v>
      </c>
      <c r="D102" s="161"/>
      <c r="E102" s="161"/>
      <c r="F102" s="161"/>
      <c r="G102" s="161"/>
      <c r="H102" s="162"/>
      <c r="I102" s="22"/>
      <c r="J102" s="166"/>
      <c r="K102" s="167"/>
      <c r="L102" s="168"/>
      <c r="M102" s="23"/>
    </row>
    <row r="103" spans="1:13" ht="20.25" x14ac:dyDescent="0.3">
      <c r="A103" s="10"/>
      <c r="B103" s="8" t="s">
        <v>17</v>
      </c>
      <c r="C103" s="170" t="s">
        <v>34</v>
      </c>
      <c r="D103" s="170"/>
      <c r="E103" s="169"/>
      <c r="F103" s="169"/>
      <c r="G103" s="169"/>
      <c r="H103" s="169"/>
      <c r="I103" s="123"/>
      <c r="J103" s="124"/>
      <c r="K103" s="124"/>
      <c r="L103" s="124"/>
      <c r="M103" s="12"/>
    </row>
    <row r="104" spans="1:13" ht="20.25" x14ac:dyDescent="0.3">
      <c r="A104" s="10"/>
      <c r="B104" s="172" t="s">
        <v>79</v>
      </c>
      <c r="C104" s="170" t="s">
        <v>4</v>
      </c>
      <c r="D104" s="170"/>
      <c r="E104" s="169" t="s">
        <v>357</v>
      </c>
      <c r="F104" s="169"/>
      <c r="G104" s="169"/>
      <c r="H104" s="169"/>
      <c r="I104" s="123"/>
      <c r="J104" s="124"/>
      <c r="K104" s="124"/>
      <c r="L104" s="124"/>
      <c r="M104" s="12"/>
    </row>
    <row r="105" spans="1:13" ht="20.25" x14ac:dyDescent="0.3">
      <c r="A105" s="10"/>
      <c r="B105" s="172"/>
      <c r="C105" s="170"/>
      <c r="D105" s="170"/>
      <c r="E105" s="169" t="s">
        <v>356</v>
      </c>
      <c r="F105" s="169"/>
      <c r="G105" s="169"/>
      <c r="H105" s="169"/>
      <c r="I105" s="123"/>
      <c r="J105" s="124"/>
      <c r="K105" s="124"/>
      <c r="L105" s="124"/>
      <c r="M105" s="12"/>
    </row>
    <row r="106" spans="1:13" ht="20.25" x14ac:dyDescent="0.3">
      <c r="A106" s="10"/>
      <c r="B106" s="172"/>
      <c r="C106" s="170"/>
      <c r="D106" s="170"/>
      <c r="E106" s="169" t="s">
        <v>358</v>
      </c>
      <c r="F106" s="169"/>
      <c r="G106" s="169"/>
      <c r="H106" s="169"/>
      <c r="I106" s="123"/>
      <c r="J106" s="124"/>
      <c r="K106" s="124"/>
      <c r="L106" s="124"/>
      <c r="M106" s="12"/>
    </row>
    <row r="107" spans="1:13" ht="20.25" x14ac:dyDescent="0.3">
      <c r="A107" s="10"/>
      <c r="B107" s="9" t="s">
        <v>80</v>
      </c>
      <c r="C107" s="231" t="s">
        <v>11</v>
      </c>
      <c r="D107" s="231"/>
      <c r="E107" s="230" t="s">
        <v>81</v>
      </c>
      <c r="F107" s="230"/>
      <c r="G107" s="230"/>
      <c r="H107" s="230"/>
      <c r="I107" s="125"/>
      <c r="J107" s="126"/>
      <c r="K107" s="126"/>
      <c r="L107" s="126"/>
      <c r="M107" s="12"/>
    </row>
    <row r="108" spans="1:13" ht="20.25" x14ac:dyDescent="0.3">
      <c r="A108" s="10"/>
      <c r="B108" s="172" t="s">
        <v>82</v>
      </c>
      <c r="C108" s="170" t="s">
        <v>14</v>
      </c>
      <c r="D108" s="170"/>
      <c r="E108" s="204" t="s">
        <v>359</v>
      </c>
      <c r="F108" s="204"/>
      <c r="G108" s="204"/>
      <c r="H108" s="204"/>
      <c r="I108" s="125"/>
      <c r="J108" s="124"/>
      <c r="K108" s="124"/>
      <c r="L108" s="124"/>
      <c r="M108" s="12"/>
    </row>
    <row r="109" spans="1:13" ht="20.25" x14ac:dyDescent="0.3">
      <c r="A109" s="10"/>
      <c r="B109" s="172"/>
      <c r="C109" s="170"/>
      <c r="D109" s="170"/>
      <c r="E109" s="169" t="s">
        <v>360</v>
      </c>
      <c r="F109" s="169"/>
      <c r="G109" s="169"/>
      <c r="H109" s="169"/>
      <c r="I109" s="125"/>
      <c r="J109" s="124"/>
      <c r="K109" s="124"/>
      <c r="L109" s="124"/>
      <c r="M109" s="12"/>
    </row>
    <row r="110" spans="1:13" ht="20.25" x14ac:dyDescent="0.3">
      <c r="A110" s="10"/>
      <c r="B110" s="172"/>
      <c r="C110" s="170"/>
      <c r="D110" s="170"/>
      <c r="E110" s="169" t="s">
        <v>361</v>
      </c>
      <c r="F110" s="169"/>
      <c r="G110" s="169"/>
      <c r="H110" s="169"/>
      <c r="I110" s="125"/>
      <c r="J110" s="124"/>
      <c r="K110" s="124"/>
      <c r="L110" s="124"/>
      <c r="M110" s="12"/>
    </row>
    <row r="111" spans="1:13" ht="20.25" x14ac:dyDescent="0.3">
      <c r="A111" s="10"/>
      <c r="B111" s="172"/>
      <c r="C111" s="170"/>
      <c r="D111" s="170"/>
      <c r="E111" s="169" t="s">
        <v>362</v>
      </c>
      <c r="F111" s="169"/>
      <c r="G111" s="169"/>
      <c r="H111" s="169"/>
      <c r="I111" s="125"/>
      <c r="J111" s="124"/>
      <c r="K111" s="124"/>
      <c r="L111" s="124"/>
      <c r="M111" s="12"/>
    </row>
    <row r="112" spans="1:13" ht="20.25" x14ac:dyDescent="0.3">
      <c r="A112" s="10"/>
      <c r="B112" s="172"/>
      <c r="C112" s="170"/>
      <c r="D112" s="170"/>
      <c r="E112" s="169" t="s">
        <v>15</v>
      </c>
      <c r="F112" s="169"/>
      <c r="G112" s="169"/>
      <c r="H112" s="169"/>
      <c r="I112" s="127"/>
      <c r="J112" s="124"/>
      <c r="K112" s="124"/>
      <c r="L112" s="124"/>
      <c r="M112" s="12"/>
    </row>
    <row r="113" spans="1:13" ht="20.25" x14ac:dyDescent="0.3">
      <c r="A113" s="10"/>
      <c r="B113" s="172" t="s">
        <v>83</v>
      </c>
      <c r="C113" s="228" t="s">
        <v>363</v>
      </c>
      <c r="D113" s="228"/>
      <c r="E113" s="169" t="s">
        <v>364</v>
      </c>
      <c r="F113" s="169"/>
      <c r="G113" s="169"/>
      <c r="H113" s="169"/>
      <c r="I113" s="128"/>
      <c r="J113" s="124"/>
      <c r="K113" s="124"/>
      <c r="L113" s="124"/>
      <c r="M113" s="210"/>
    </row>
    <row r="114" spans="1:13" ht="20.25" x14ac:dyDescent="0.3">
      <c r="A114" s="10"/>
      <c r="B114" s="172"/>
      <c r="C114" s="228"/>
      <c r="D114" s="228"/>
      <c r="E114" s="169" t="s">
        <v>365</v>
      </c>
      <c r="F114" s="169"/>
      <c r="G114" s="169"/>
      <c r="H114" s="169"/>
      <c r="I114" s="125"/>
      <c r="J114" s="124"/>
      <c r="K114" s="124"/>
      <c r="L114" s="124"/>
      <c r="M114" s="210"/>
    </row>
    <row r="115" spans="1:13" ht="20.25" x14ac:dyDescent="0.3">
      <c r="A115" s="10"/>
      <c r="B115" s="172"/>
      <c r="C115" s="228"/>
      <c r="D115" s="228"/>
      <c r="E115" s="173" t="s">
        <v>367</v>
      </c>
      <c r="F115" s="174"/>
      <c r="G115" s="174"/>
      <c r="H115" s="175"/>
      <c r="I115" s="125"/>
      <c r="J115" s="124"/>
      <c r="K115" s="124"/>
      <c r="L115" s="124"/>
      <c r="M115" s="210"/>
    </row>
    <row r="116" spans="1:13" ht="20.25" x14ac:dyDescent="0.3">
      <c r="A116" s="10"/>
      <c r="B116" s="172"/>
      <c r="C116" s="228"/>
      <c r="D116" s="228"/>
      <c r="E116" s="204" t="s">
        <v>366</v>
      </c>
      <c r="F116" s="204"/>
      <c r="G116" s="204"/>
      <c r="H116" s="204"/>
      <c r="I116" s="127"/>
      <c r="J116" s="124"/>
      <c r="K116" s="124"/>
      <c r="L116" s="124"/>
      <c r="M116" s="210"/>
    </row>
    <row r="117" spans="1:13" ht="20.25" x14ac:dyDescent="0.3">
      <c r="A117" s="10"/>
      <c r="B117" s="182" t="s">
        <v>84</v>
      </c>
      <c r="C117" s="176" t="s">
        <v>85</v>
      </c>
      <c r="D117" s="177"/>
      <c r="E117" s="169" t="s">
        <v>368</v>
      </c>
      <c r="F117" s="169"/>
      <c r="G117" s="169"/>
      <c r="H117" s="169"/>
      <c r="I117" s="125"/>
      <c r="J117" s="124"/>
      <c r="K117" s="124"/>
      <c r="L117" s="124"/>
      <c r="M117" s="12"/>
    </row>
    <row r="118" spans="1:13" ht="20.25" x14ac:dyDescent="0.3">
      <c r="A118" s="10"/>
      <c r="B118" s="183"/>
      <c r="C118" s="178"/>
      <c r="D118" s="179"/>
      <c r="E118" s="169" t="s">
        <v>86</v>
      </c>
      <c r="F118" s="169"/>
      <c r="G118" s="169"/>
      <c r="H118" s="169"/>
      <c r="I118" s="128"/>
      <c r="J118" s="124"/>
      <c r="K118" s="124"/>
      <c r="L118" s="124"/>
      <c r="M118" s="12"/>
    </row>
    <row r="119" spans="1:13" ht="20.25" x14ac:dyDescent="0.3">
      <c r="A119" s="10"/>
      <c r="B119" s="183"/>
      <c r="C119" s="178"/>
      <c r="D119" s="179"/>
      <c r="E119" s="169" t="s">
        <v>369</v>
      </c>
      <c r="F119" s="169"/>
      <c r="G119" s="169"/>
      <c r="H119" s="169"/>
      <c r="I119" s="125"/>
      <c r="J119" s="124"/>
      <c r="K119" s="124"/>
      <c r="L119" s="124"/>
      <c r="M119" s="12"/>
    </row>
    <row r="120" spans="1:13" ht="20.25" x14ac:dyDescent="0.3">
      <c r="A120" s="10"/>
      <c r="B120" s="183"/>
      <c r="C120" s="178"/>
      <c r="D120" s="179"/>
      <c r="E120" s="169" t="s">
        <v>370</v>
      </c>
      <c r="F120" s="169"/>
      <c r="G120" s="169"/>
      <c r="H120" s="169"/>
      <c r="I120" s="125"/>
      <c r="J120" s="124"/>
      <c r="K120" s="124"/>
      <c r="L120" s="124"/>
      <c r="M120" s="12"/>
    </row>
    <row r="121" spans="1:13" ht="20.25" x14ac:dyDescent="0.3">
      <c r="A121" s="10"/>
      <c r="B121" s="183"/>
      <c r="C121" s="178"/>
      <c r="D121" s="179"/>
      <c r="E121" s="169" t="s">
        <v>42</v>
      </c>
      <c r="F121" s="169"/>
      <c r="G121" s="169"/>
      <c r="H121" s="169"/>
      <c r="I121" s="127"/>
      <c r="J121" s="124"/>
      <c r="K121" s="124"/>
      <c r="L121" s="124"/>
      <c r="M121" s="12"/>
    </row>
    <row r="122" spans="1:13" ht="20.25" x14ac:dyDescent="0.3">
      <c r="A122" s="10"/>
      <c r="B122" s="183"/>
      <c r="C122" s="178"/>
      <c r="D122" s="179"/>
      <c r="E122" s="169" t="s">
        <v>41</v>
      </c>
      <c r="F122" s="169"/>
      <c r="G122" s="169"/>
      <c r="H122" s="169"/>
      <c r="I122" s="128"/>
      <c r="J122" s="124"/>
      <c r="K122" s="124"/>
      <c r="L122" s="124"/>
      <c r="M122" s="12"/>
    </row>
    <row r="123" spans="1:13" ht="20.25" x14ac:dyDescent="0.3">
      <c r="A123" s="10"/>
      <c r="B123" s="183"/>
      <c r="C123" s="178"/>
      <c r="D123" s="179"/>
      <c r="E123" s="173" t="s">
        <v>372</v>
      </c>
      <c r="F123" s="174"/>
      <c r="G123" s="174"/>
      <c r="H123" s="175"/>
      <c r="I123" s="125"/>
      <c r="J123" s="124"/>
      <c r="K123" s="124"/>
      <c r="L123" s="124"/>
      <c r="M123" s="12"/>
    </row>
    <row r="124" spans="1:13" ht="20.25" x14ac:dyDescent="0.3">
      <c r="A124" s="10"/>
      <c r="B124" s="183"/>
      <c r="C124" s="178"/>
      <c r="D124" s="179"/>
      <c r="E124" s="173" t="s">
        <v>371</v>
      </c>
      <c r="F124" s="174"/>
      <c r="G124" s="174"/>
      <c r="H124" s="175"/>
      <c r="I124" s="125"/>
      <c r="J124" s="124"/>
      <c r="K124" s="124"/>
      <c r="L124" s="124"/>
      <c r="M124" s="12"/>
    </row>
    <row r="125" spans="1:13" ht="20.25" x14ac:dyDescent="0.3">
      <c r="A125" s="10"/>
      <c r="B125" s="184"/>
      <c r="C125" s="180"/>
      <c r="D125" s="181"/>
      <c r="E125" s="173" t="s">
        <v>373</v>
      </c>
      <c r="F125" s="174"/>
      <c r="G125" s="174"/>
      <c r="H125" s="175"/>
      <c r="I125" s="125"/>
      <c r="J125" s="124"/>
      <c r="K125" s="124"/>
      <c r="L125" s="124"/>
      <c r="M125" s="12"/>
    </row>
    <row r="126" spans="1:13" ht="20.25" x14ac:dyDescent="0.3">
      <c r="A126" s="10"/>
      <c r="B126" s="172" t="s">
        <v>87</v>
      </c>
      <c r="C126" s="171" t="s">
        <v>88</v>
      </c>
      <c r="D126" s="171"/>
      <c r="E126" s="169" t="s">
        <v>374</v>
      </c>
      <c r="F126" s="169"/>
      <c r="G126" s="169"/>
      <c r="H126" s="169"/>
      <c r="I126" s="125"/>
      <c r="J126" s="124"/>
      <c r="K126" s="124"/>
      <c r="L126" s="124"/>
      <c r="M126" s="12"/>
    </row>
    <row r="127" spans="1:13" ht="20.25" x14ac:dyDescent="0.3">
      <c r="A127" s="10"/>
      <c r="B127" s="172"/>
      <c r="C127" s="171"/>
      <c r="D127" s="171"/>
      <c r="E127" s="169" t="s">
        <v>89</v>
      </c>
      <c r="F127" s="169"/>
      <c r="G127" s="169"/>
      <c r="H127" s="169"/>
      <c r="I127" s="125"/>
      <c r="J127" s="124"/>
      <c r="K127" s="124"/>
      <c r="L127" s="124"/>
      <c r="M127" s="12"/>
    </row>
    <row r="128" spans="1:13" ht="20.25" x14ac:dyDescent="0.3">
      <c r="A128" s="10"/>
      <c r="B128" s="172"/>
      <c r="C128" s="171"/>
      <c r="D128" s="171"/>
      <c r="E128" s="169" t="s">
        <v>90</v>
      </c>
      <c r="F128" s="169"/>
      <c r="G128" s="169"/>
      <c r="H128" s="169"/>
      <c r="I128" s="125"/>
      <c r="J128" s="124"/>
      <c r="K128" s="124"/>
      <c r="L128" s="124"/>
      <c r="M128" s="12"/>
    </row>
    <row r="129" spans="1:13" ht="20.25" x14ac:dyDescent="0.3">
      <c r="A129" s="10"/>
      <c r="B129" s="172"/>
      <c r="C129" s="171"/>
      <c r="D129" s="171"/>
      <c r="E129" s="169" t="s">
        <v>91</v>
      </c>
      <c r="F129" s="169"/>
      <c r="G129" s="169"/>
      <c r="H129" s="169"/>
      <c r="I129" s="125"/>
      <c r="J129" s="124"/>
      <c r="K129" s="124"/>
      <c r="L129" s="124"/>
      <c r="M129" s="12"/>
    </row>
    <row r="130" spans="1:13" ht="20.25" x14ac:dyDescent="0.3">
      <c r="A130" s="10"/>
      <c r="B130" s="172"/>
      <c r="C130" s="171"/>
      <c r="D130" s="171"/>
      <c r="E130" s="169" t="s">
        <v>92</v>
      </c>
      <c r="F130" s="169"/>
      <c r="G130" s="169"/>
      <c r="H130" s="169"/>
      <c r="I130" s="125"/>
      <c r="J130" s="124"/>
      <c r="K130" s="124"/>
      <c r="L130" s="124"/>
      <c r="M130" s="12"/>
    </row>
    <row r="131" spans="1:13" ht="20.25" x14ac:dyDescent="0.3">
      <c r="A131" s="10"/>
      <c r="B131" s="172" t="s">
        <v>18</v>
      </c>
      <c r="C131" s="170" t="s">
        <v>93</v>
      </c>
      <c r="D131" s="170"/>
      <c r="E131" s="169" t="s">
        <v>375</v>
      </c>
      <c r="F131" s="169"/>
      <c r="G131" s="169"/>
      <c r="H131" s="169"/>
      <c r="I131" s="125"/>
      <c r="J131" s="124"/>
      <c r="K131" s="124"/>
      <c r="L131" s="124"/>
      <c r="M131" s="12"/>
    </row>
    <row r="132" spans="1:13" ht="20.25" x14ac:dyDescent="0.3">
      <c r="A132" s="10"/>
      <c r="B132" s="172"/>
      <c r="C132" s="170"/>
      <c r="D132" s="170"/>
      <c r="E132" s="169" t="s">
        <v>376</v>
      </c>
      <c r="F132" s="169"/>
      <c r="G132" s="169"/>
      <c r="H132" s="169"/>
      <c r="I132" s="125"/>
      <c r="J132" s="124"/>
      <c r="K132" s="124"/>
      <c r="L132" s="124"/>
      <c r="M132" s="12"/>
    </row>
    <row r="133" spans="1:13" ht="20.25" x14ac:dyDescent="0.3">
      <c r="A133" s="10"/>
      <c r="B133" s="172"/>
      <c r="C133" s="170"/>
      <c r="D133" s="170"/>
      <c r="E133" s="169" t="s">
        <v>377</v>
      </c>
      <c r="F133" s="169"/>
      <c r="G133" s="169"/>
      <c r="H133" s="169"/>
      <c r="I133" s="125"/>
      <c r="J133" s="124"/>
      <c r="K133" s="124"/>
      <c r="L133" s="124"/>
      <c r="M133" s="12"/>
    </row>
    <row r="134" spans="1:13" ht="20.25" x14ac:dyDescent="0.3">
      <c r="A134" s="10"/>
      <c r="B134" s="192" t="s">
        <v>19</v>
      </c>
      <c r="C134" s="212" t="s">
        <v>94</v>
      </c>
      <c r="D134" s="213"/>
      <c r="E134" s="169" t="s">
        <v>95</v>
      </c>
      <c r="F134" s="169"/>
      <c r="G134" s="169"/>
      <c r="H134" s="169"/>
      <c r="I134" s="125"/>
      <c r="J134" s="124"/>
      <c r="K134" s="124"/>
      <c r="L134" s="124"/>
      <c r="M134" s="12"/>
    </row>
    <row r="135" spans="1:13" ht="20.25" x14ac:dyDescent="0.3">
      <c r="A135" s="10"/>
      <c r="B135" s="193"/>
      <c r="C135" s="214"/>
      <c r="D135" s="215"/>
      <c r="E135" s="173" t="s">
        <v>378</v>
      </c>
      <c r="F135" s="174"/>
      <c r="G135" s="174"/>
      <c r="H135" s="175"/>
      <c r="I135" s="125"/>
      <c r="J135" s="124"/>
      <c r="K135" s="124"/>
      <c r="L135" s="124"/>
      <c r="M135" s="12"/>
    </row>
    <row r="136" spans="1:13" ht="20.25" x14ac:dyDescent="0.3">
      <c r="A136" s="10"/>
      <c r="B136" s="8" t="s">
        <v>22</v>
      </c>
      <c r="C136" s="170" t="s">
        <v>96</v>
      </c>
      <c r="D136" s="170"/>
      <c r="E136" s="169" t="s">
        <v>379</v>
      </c>
      <c r="F136" s="169"/>
      <c r="G136" s="169"/>
      <c r="H136" s="169"/>
      <c r="I136" s="125"/>
      <c r="J136" s="124"/>
      <c r="K136" s="124"/>
      <c r="L136" s="124"/>
      <c r="M136" s="12"/>
    </row>
    <row r="137" spans="1:13" ht="20.25" x14ac:dyDescent="0.3">
      <c r="A137" s="10"/>
      <c r="B137" s="8" t="s">
        <v>23</v>
      </c>
      <c r="C137" s="170" t="s">
        <v>97</v>
      </c>
      <c r="D137" s="170"/>
      <c r="E137" s="188"/>
      <c r="F137" s="188"/>
      <c r="G137" s="188"/>
      <c r="H137" s="188"/>
      <c r="I137" s="125"/>
      <c r="J137" s="124"/>
      <c r="K137" s="124"/>
      <c r="L137" s="124"/>
      <c r="M137" s="12"/>
    </row>
    <row r="138" spans="1:13" ht="20.25" x14ac:dyDescent="0.3">
      <c r="A138" s="10"/>
      <c r="B138" s="8" t="s">
        <v>24</v>
      </c>
      <c r="C138" s="170" t="s">
        <v>4</v>
      </c>
      <c r="D138" s="170"/>
      <c r="E138" s="169" t="s">
        <v>380</v>
      </c>
      <c r="F138" s="169"/>
      <c r="G138" s="169"/>
      <c r="H138" s="169"/>
      <c r="I138" s="125"/>
      <c r="J138" s="124"/>
      <c r="K138" s="124"/>
      <c r="L138" s="124"/>
      <c r="M138" s="12"/>
    </row>
    <row r="139" spans="1:13" ht="20.25" x14ac:dyDescent="0.3">
      <c r="A139" s="10"/>
      <c r="B139" s="8" t="s">
        <v>25</v>
      </c>
      <c r="C139" s="170" t="s">
        <v>98</v>
      </c>
      <c r="D139" s="170"/>
      <c r="E139" s="169" t="s">
        <v>99</v>
      </c>
      <c r="F139" s="169"/>
      <c r="G139" s="169"/>
      <c r="H139" s="169"/>
      <c r="I139" s="125"/>
      <c r="J139" s="124"/>
      <c r="K139" s="124"/>
      <c r="L139" s="124"/>
      <c r="M139" s="12"/>
    </row>
    <row r="140" spans="1:13" ht="20.25" x14ac:dyDescent="0.3">
      <c r="A140" s="10"/>
      <c r="B140" s="8" t="s">
        <v>27</v>
      </c>
      <c r="C140" s="170" t="s">
        <v>100</v>
      </c>
      <c r="D140" s="170"/>
      <c r="E140" s="188"/>
      <c r="F140" s="188"/>
      <c r="G140" s="188"/>
      <c r="H140" s="188"/>
      <c r="I140" s="125"/>
      <c r="J140" s="124"/>
      <c r="K140" s="124"/>
      <c r="L140" s="124"/>
      <c r="M140" s="12"/>
    </row>
    <row r="141" spans="1:13" ht="20.25" x14ac:dyDescent="0.3">
      <c r="A141" s="10"/>
      <c r="B141" s="8" t="s">
        <v>101</v>
      </c>
      <c r="C141" s="208" t="s">
        <v>381</v>
      </c>
      <c r="D141" s="209"/>
      <c r="E141" s="169" t="s">
        <v>382</v>
      </c>
      <c r="F141" s="169"/>
      <c r="G141" s="169"/>
      <c r="H141" s="169"/>
      <c r="I141" s="125"/>
      <c r="J141" s="124"/>
      <c r="K141" s="124"/>
      <c r="L141" s="124"/>
      <c r="M141" s="12"/>
    </row>
    <row r="142" spans="1:13" ht="20.25" x14ac:dyDescent="0.3">
      <c r="A142" s="10"/>
      <c r="B142" s="8" t="s">
        <v>102</v>
      </c>
      <c r="C142" s="208" t="s">
        <v>383</v>
      </c>
      <c r="D142" s="209"/>
      <c r="E142" s="169" t="s">
        <v>103</v>
      </c>
      <c r="F142" s="169"/>
      <c r="G142" s="169"/>
      <c r="H142" s="169"/>
      <c r="I142" s="125"/>
      <c r="J142" s="124"/>
      <c r="K142" s="124"/>
      <c r="L142" s="124"/>
      <c r="M142" s="12"/>
    </row>
    <row r="143" spans="1:13" ht="20.25" x14ac:dyDescent="0.3">
      <c r="A143" s="10"/>
      <c r="B143" s="34">
        <v>8</v>
      </c>
      <c r="C143" s="160" t="s">
        <v>104</v>
      </c>
      <c r="D143" s="161"/>
      <c r="E143" s="161"/>
      <c r="F143" s="161"/>
      <c r="G143" s="161"/>
      <c r="H143" s="161"/>
      <c r="I143" s="35"/>
      <c r="J143" s="167"/>
      <c r="K143" s="167"/>
      <c r="L143" s="168"/>
      <c r="M143" s="23"/>
    </row>
    <row r="144" spans="1:13" ht="20.25" x14ac:dyDescent="0.3">
      <c r="A144" s="10"/>
      <c r="B144" s="189" t="s">
        <v>28</v>
      </c>
      <c r="C144" s="170" t="s">
        <v>105</v>
      </c>
      <c r="D144" s="170"/>
      <c r="E144" s="169" t="s">
        <v>106</v>
      </c>
      <c r="F144" s="169"/>
      <c r="G144" s="169"/>
      <c r="H144" s="169"/>
      <c r="I144" s="125"/>
      <c r="J144" s="124"/>
      <c r="K144" s="124"/>
      <c r="L144" s="124"/>
      <c r="M144" s="12"/>
    </row>
    <row r="145" spans="1:13" ht="20.25" x14ac:dyDescent="0.3">
      <c r="A145" s="10"/>
      <c r="B145" s="190"/>
      <c r="C145" s="170"/>
      <c r="D145" s="170"/>
      <c r="E145" s="169" t="s">
        <v>107</v>
      </c>
      <c r="F145" s="169"/>
      <c r="G145" s="169"/>
      <c r="H145" s="169"/>
      <c r="I145" s="125"/>
      <c r="J145" s="124"/>
      <c r="K145" s="124"/>
      <c r="L145" s="124"/>
      <c r="M145" s="12"/>
    </row>
    <row r="146" spans="1:13" ht="20.25" x14ac:dyDescent="0.3">
      <c r="A146" s="10"/>
      <c r="B146" s="190"/>
      <c r="C146" s="170"/>
      <c r="D146" s="170"/>
      <c r="E146" s="169" t="s">
        <v>108</v>
      </c>
      <c r="F146" s="169"/>
      <c r="G146" s="169"/>
      <c r="H146" s="169"/>
      <c r="I146" s="125"/>
      <c r="J146" s="124"/>
      <c r="K146" s="124"/>
      <c r="L146" s="124"/>
      <c r="M146" s="12"/>
    </row>
    <row r="147" spans="1:13" ht="20.25" x14ac:dyDescent="0.3">
      <c r="A147" s="10"/>
      <c r="B147" s="191"/>
      <c r="C147" s="170"/>
      <c r="D147" s="170"/>
      <c r="E147" s="169" t="s">
        <v>109</v>
      </c>
      <c r="F147" s="169"/>
      <c r="G147" s="169"/>
      <c r="H147" s="169"/>
      <c r="I147" s="125"/>
      <c r="J147" s="124"/>
      <c r="K147" s="124"/>
      <c r="L147" s="124"/>
      <c r="M147" s="12"/>
    </row>
    <row r="148" spans="1:13" ht="20.25" x14ac:dyDescent="0.3">
      <c r="A148" s="10"/>
      <c r="B148" s="8" t="s">
        <v>29</v>
      </c>
      <c r="C148" s="170" t="s">
        <v>110</v>
      </c>
      <c r="D148" s="170"/>
      <c r="E148" s="188"/>
      <c r="F148" s="188"/>
      <c r="G148" s="188"/>
      <c r="H148" s="188"/>
      <c r="I148" s="125"/>
      <c r="J148" s="124"/>
      <c r="K148" s="124"/>
      <c r="L148" s="124"/>
      <c r="M148" s="12"/>
    </row>
    <row r="149" spans="1:13" ht="20.25" x14ac:dyDescent="0.3">
      <c r="A149" s="10"/>
      <c r="B149" s="189" t="s">
        <v>30</v>
      </c>
      <c r="C149" s="170" t="s">
        <v>111</v>
      </c>
      <c r="D149" s="170"/>
      <c r="E149" s="169" t="s">
        <v>112</v>
      </c>
      <c r="F149" s="169"/>
      <c r="G149" s="169"/>
      <c r="H149" s="169"/>
      <c r="I149" s="125"/>
      <c r="J149" s="124"/>
      <c r="K149" s="124"/>
      <c r="L149" s="124"/>
      <c r="M149" s="12"/>
    </row>
    <row r="150" spans="1:13" ht="20.25" x14ac:dyDescent="0.3">
      <c r="A150" s="10"/>
      <c r="B150" s="190"/>
      <c r="C150" s="170"/>
      <c r="D150" s="170"/>
      <c r="E150" s="169" t="s">
        <v>113</v>
      </c>
      <c r="F150" s="169"/>
      <c r="G150" s="169"/>
      <c r="H150" s="169"/>
      <c r="I150" s="125"/>
      <c r="J150" s="124"/>
      <c r="K150" s="124"/>
      <c r="L150" s="124"/>
      <c r="M150" s="12"/>
    </row>
    <row r="151" spans="1:13" ht="20.25" x14ac:dyDescent="0.3">
      <c r="A151" s="10"/>
      <c r="B151" s="191"/>
      <c r="C151" s="170"/>
      <c r="D151" s="170"/>
      <c r="E151" s="169" t="s">
        <v>114</v>
      </c>
      <c r="F151" s="169"/>
      <c r="G151" s="169"/>
      <c r="H151" s="169"/>
      <c r="I151" s="125"/>
      <c r="J151" s="124"/>
      <c r="K151" s="124"/>
      <c r="L151" s="124"/>
      <c r="M151" s="12"/>
    </row>
    <row r="152" spans="1:13" ht="20.25" x14ac:dyDescent="0.3">
      <c r="A152" s="10"/>
      <c r="B152" s="172" t="s">
        <v>31</v>
      </c>
      <c r="C152" s="170" t="s">
        <v>115</v>
      </c>
      <c r="D152" s="170"/>
      <c r="E152" s="169" t="s">
        <v>116</v>
      </c>
      <c r="F152" s="169"/>
      <c r="G152" s="169"/>
      <c r="H152" s="169"/>
      <c r="I152" s="125"/>
      <c r="J152" s="124"/>
      <c r="K152" s="124"/>
      <c r="L152" s="124"/>
      <c r="M152" s="12"/>
    </row>
    <row r="153" spans="1:13" ht="20.25" x14ac:dyDescent="0.3">
      <c r="A153" s="10"/>
      <c r="B153" s="172"/>
      <c r="C153" s="170"/>
      <c r="D153" s="170"/>
      <c r="E153" s="169" t="s">
        <v>117</v>
      </c>
      <c r="F153" s="169"/>
      <c r="G153" s="169"/>
      <c r="H153" s="169"/>
      <c r="I153" s="125"/>
      <c r="J153" s="124"/>
      <c r="K153" s="124"/>
      <c r="L153" s="124"/>
      <c r="M153" s="12"/>
    </row>
    <row r="154" spans="1:13" ht="20.25" x14ac:dyDescent="0.3">
      <c r="A154" s="10"/>
      <c r="B154" s="172" t="s">
        <v>32</v>
      </c>
      <c r="C154" s="170" t="s">
        <v>118</v>
      </c>
      <c r="D154" s="170"/>
      <c r="E154" s="14" t="s">
        <v>119</v>
      </c>
      <c r="F154" s="14"/>
      <c r="G154" s="14"/>
      <c r="H154" s="14"/>
      <c r="I154" s="125"/>
      <c r="J154" s="124"/>
      <c r="K154" s="124"/>
      <c r="L154" s="124"/>
      <c r="M154" s="12"/>
    </row>
    <row r="155" spans="1:13" ht="20.25" x14ac:dyDescent="0.3">
      <c r="A155" s="10"/>
      <c r="B155" s="172"/>
      <c r="C155" s="170"/>
      <c r="D155" s="170"/>
      <c r="E155" s="169" t="s">
        <v>120</v>
      </c>
      <c r="F155" s="169"/>
      <c r="G155" s="169"/>
      <c r="H155" s="169"/>
      <c r="I155" s="125"/>
      <c r="J155" s="124"/>
      <c r="K155" s="124"/>
      <c r="L155" s="124"/>
      <c r="M155" s="12"/>
    </row>
    <row r="156" spans="1:13" ht="20.25" x14ac:dyDescent="0.3">
      <c r="A156" s="10"/>
      <c r="B156" s="172"/>
      <c r="C156" s="170"/>
      <c r="D156" s="170"/>
      <c r="E156" s="169" t="s">
        <v>121</v>
      </c>
      <c r="F156" s="169"/>
      <c r="G156" s="169"/>
      <c r="H156" s="169"/>
      <c r="I156" s="125"/>
      <c r="J156" s="124"/>
      <c r="K156" s="124"/>
      <c r="L156" s="124"/>
      <c r="M156" s="12"/>
    </row>
    <row r="157" spans="1:13" ht="20.25" x14ac:dyDescent="0.3">
      <c r="A157" s="10"/>
      <c r="B157" s="8" t="s">
        <v>33</v>
      </c>
      <c r="C157" s="170" t="s">
        <v>122</v>
      </c>
      <c r="D157" s="170"/>
      <c r="E157" s="188" t="s">
        <v>4</v>
      </c>
      <c r="F157" s="188"/>
      <c r="G157" s="188"/>
      <c r="H157" s="188"/>
      <c r="I157" s="125"/>
      <c r="J157" s="124"/>
      <c r="K157" s="124"/>
      <c r="L157" s="124"/>
      <c r="M157" s="12"/>
    </row>
    <row r="158" spans="1:13" ht="20.25" x14ac:dyDescent="0.3">
      <c r="A158" s="10"/>
      <c r="B158" s="8" t="s">
        <v>123</v>
      </c>
      <c r="C158" s="170"/>
      <c r="D158" s="170"/>
      <c r="E158" s="169" t="s">
        <v>124</v>
      </c>
      <c r="F158" s="169"/>
      <c r="G158" s="169"/>
      <c r="H158" s="169"/>
      <c r="I158" s="125"/>
      <c r="J158" s="124"/>
      <c r="K158" s="124"/>
      <c r="L158" s="124"/>
      <c r="M158" s="12"/>
    </row>
    <row r="159" spans="1:13" ht="20.25" x14ac:dyDescent="0.3">
      <c r="A159" s="10"/>
      <c r="B159" s="172" t="s">
        <v>125</v>
      </c>
      <c r="C159" s="170" t="s">
        <v>126</v>
      </c>
      <c r="D159" s="170"/>
      <c r="E159" s="169" t="s">
        <v>127</v>
      </c>
      <c r="F159" s="169"/>
      <c r="G159" s="169"/>
      <c r="H159" s="169"/>
      <c r="I159" s="125"/>
      <c r="J159" s="124"/>
      <c r="K159" s="124"/>
      <c r="L159" s="124"/>
      <c r="M159" s="12"/>
    </row>
    <row r="160" spans="1:13" ht="20.25" x14ac:dyDescent="0.3">
      <c r="A160" s="10"/>
      <c r="B160" s="172"/>
      <c r="C160" s="170"/>
      <c r="D160" s="170"/>
      <c r="E160" s="169" t="s">
        <v>128</v>
      </c>
      <c r="F160" s="169"/>
      <c r="G160" s="169"/>
      <c r="H160" s="169"/>
      <c r="I160" s="125"/>
      <c r="J160" s="124"/>
      <c r="K160" s="124"/>
      <c r="L160" s="124"/>
      <c r="M160" s="12"/>
    </row>
    <row r="161" spans="1:13" ht="20.25" x14ac:dyDescent="0.3">
      <c r="A161" s="10"/>
      <c r="B161" s="172"/>
      <c r="C161" s="170"/>
      <c r="D161" s="170"/>
      <c r="E161" s="188" t="s">
        <v>129</v>
      </c>
      <c r="F161" s="188"/>
      <c r="G161" s="188"/>
      <c r="H161" s="188"/>
      <c r="I161" s="125"/>
      <c r="J161" s="124"/>
      <c r="K161" s="124"/>
      <c r="L161" s="124"/>
      <c r="M161" s="12"/>
    </row>
    <row r="162" spans="1:13" ht="20.25" x14ac:dyDescent="0.3">
      <c r="A162" s="10"/>
      <c r="B162" s="172"/>
      <c r="C162" s="170"/>
      <c r="D162" s="170"/>
      <c r="E162" s="169" t="s">
        <v>418</v>
      </c>
      <c r="F162" s="169"/>
      <c r="G162" s="169"/>
      <c r="H162" s="169"/>
      <c r="I162" s="125"/>
      <c r="J162" s="124"/>
      <c r="K162" s="124"/>
      <c r="L162" s="124"/>
      <c r="M162" s="12"/>
    </row>
    <row r="163" spans="1:13" ht="20.25" x14ac:dyDescent="0.3">
      <c r="A163" s="10"/>
      <c r="B163" s="172"/>
      <c r="C163" s="170"/>
      <c r="D163" s="170"/>
      <c r="E163" s="169" t="s">
        <v>130</v>
      </c>
      <c r="F163" s="169"/>
      <c r="G163" s="169"/>
      <c r="H163" s="169"/>
      <c r="I163" s="125"/>
      <c r="J163" s="124"/>
      <c r="K163" s="124"/>
      <c r="L163" s="124"/>
      <c r="M163" s="12"/>
    </row>
    <row r="164" spans="1:13" ht="20.25" x14ac:dyDescent="0.3">
      <c r="A164" s="10"/>
      <c r="B164" s="172" t="s">
        <v>131</v>
      </c>
      <c r="C164" s="170" t="s">
        <v>21</v>
      </c>
      <c r="D164" s="170"/>
      <c r="E164" s="169" t="s">
        <v>132</v>
      </c>
      <c r="F164" s="169"/>
      <c r="G164" s="169"/>
      <c r="H164" s="169"/>
      <c r="I164" s="125"/>
      <c r="J164" s="124"/>
      <c r="K164" s="124"/>
      <c r="L164" s="124"/>
      <c r="M164" s="12"/>
    </row>
    <row r="165" spans="1:13" ht="20.25" x14ac:dyDescent="0.3">
      <c r="A165" s="10"/>
      <c r="B165" s="172"/>
      <c r="C165" s="170"/>
      <c r="D165" s="170"/>
      <c r="E165" s="169" t="s">
        <v>133</v>
      </c>
      <c r="F165" s="169"/>
      <c r="G165" s="169"/>
      <c r="H165" s="169"/>
      <c r="I165" s="125"/>
      <c r="J165" s="124"/>
      <c r="K165" s="124"/>
      <c r="L165" s="124"/>
      <c r="M165" s="12"/>
    </row>
    <row r="166" spans="1:13" ht="20.25" x14ac:dyDescent="0.3">
      <c r="A166" s="10"/>
      <c r="B166" s="172"/>
      <c r="C166" s="170"/>
      <c r="D166" s="170"/>
      <c r="E166" s="15" t="s">
        <v>134</v>
      </c>
      <c r="F166" s="15"/>
      <c r="G166" s="15"/>
      <c r="H166" s="15"/>
      <c r="I166" s="125"/>
      <c r="J166" s="124"/>
      <c r="K166" s="124"/>
      <c r="L166" s="124"/>
      <c r="M166" s="12"/>
    </row>
    <row r="167" spans="1:13" ht="20.25" x14ac:dyDescent="0.3">
      <c r="A167" s="10"/>
      <c r="B167" s="172"/>
      <c r="C167" s="170"/>
      <c r="D167" s="170"/>
      <c r="E167" s="169" t="s">
        <v>135</v>
      </c>
      <c r="F167" s="169"/>
      <c r="G167" s="169"/>
      <c r="H167" s="169"/>
      <c r="I167" s="125"/>
      <c r="J167" s="124"/>
      <c r="K167" s="124"/>
      <c r="L167" s="124"/>
      <c r="M167" s="12"/>
    </row>
    <row r="168" spans="1:13" ht="20.25" x14ac:dyDescent="0.3">
      <c r="A168" s="10"/>
      <c r="B168" s="172"/>
      <c r="C168" s="170"/>
      <c r="D168" s="170"/>
      <c r="E168" s="169" t="s">
        <v>136</v>
      </c>
      <c r="F168" s="169"/>
      <c r="G168" s="169"/>
      <c r="H168" s="169"/>
      <c r="I168" s="125"/>
      <c r="J168" s="124"/>
      <c r="K168" s="124"/>
      <c r="L168" s="124"/>
      <c r="M168" s="12"/>
    </row>
    <row r="169" spans="1:13" ht="20.25" x14ac:dyDescent="0.3">
      <c r="A169" s="10"/>
      <c r="B169" s="172"/>
      <c r="C169" s="170"/>
      <c r="D169" s="170"/>
      <c r="E169" s="169" t="s">
        <v>137</v>
      </c>
      <c r="F169" s="169"/>
      <c r="G169" s="169"/>
      <c r="H169" s="169"/>
      <c r="I169" s="125"/>
      <c r="J169" s="124"/>
      <c r="K169" s="124"/>
      <c r="L169" s="124"/>
      <c r="M169" s="12"/>
    </row>
    <row r="170" spans="1:13" ht="20.25" x14ac:dyDescent="0.3">
      <c r="A170" s="10"/>
      <c r="B170" s="172" t="s">
        <v>138</v>
      </c>
      <c r="C170" s="170" t="s">
        <v>139</v>
      </c>
      <c r="D170" s="170"/>
      <c r="E170" s="169" t="s">
        <v>140</v>
      </c>
      <c r="F170" s="169"/>
      <c r="G170" s="169"/>
      <c r="H170" s="169"/>
      <c r="I170" s="125"/>
      <c r="J170" s="124"/>
      <c r="K170" s="124"/>
      <c r="L170" s="124"/>
      <c r="M170" s="12"/>
    </row>
    <row r="171" spans="1:13" ht="20.25" x14ac:dyDescent="0.3">
      <c r="A171" s="10"/>
      <c r="B171" s="172"/>
      <c r="C171" s="170"/>
      <c r="D171" s="170"/>
      <c r="E171" s="169" t="s">
        <v>141</v>
      </c>
      <c r="F171" s="169"/>
      <c r="G171" s="169"/>
      <c r="H171" s="169"/>
      <c r="I171" s="125"/>
      <c r="J171" s="124"/>
      <c r="K171" s="124"/>
      <c r="L171" s="124"/>
      <c r="M171" s="12"/>
    </row>
    <row r="172" spans="1:13" ht="20.25" x14ac:dyDescent="0.3">
      <c r="A172" s="10"/>
      <c r="B172" s="172"/>
      <c r="C172" s="170"/>
      <c r="D172" s="170"/>
      <c r="E172" s="169" t="s">
        <v>142</v>
      </c>
      <c r="F172" s="169"/>
      <c r="G172" s="169"/>
      <c r="H172" s="169"/>
      <c r="I172" s="125"/>
      <c r="J172" s="124"/>
      <c r="K172" s="124"/>
      <c r="L172" s="124"/>
      <c r="M172" s="12"/>
    </row>
    <row r="173" spans="1:13" ht="20.25" x14ac:dyDescent="0.3">
      <c r="A173" s="10"/>
      <c r="B173" s="172"/>
      <c r="C173" s="170"/>
      <c r="D173" s="170"/>
      <c r="E173" s="169" t="s">
        <v>143</v>
      </c>
      <c r="F173" s="169"/>
      <c r="G173" s="169"/>
      <c r="H173" s="169"/>
      <c r="I173" s="125"/>
      <c r="J173" s="124"/>
      <c r="K173" s="124"/>
      <c r="L173" s="124"/>
      <c r="M173" s="12"/>
    </row>
    <row r="174" spans="1:13" ht="20.25" x14ac:dyDescent="0.3">
      <c r="A174" s="10"/>
      <c r="B174" s="172" t="s">
        <v>144</v>
      </c>
      <c r="C174" s="170" t="s">
        <v>145</v>
      </c>
      <c r="D174" s="170"/>
      <c r="E174" s="169" t="s">
        <v>146</v>
      </c>
      <c r="F174" s="169"/>
      <c r="G174" s="169"/>
      <c r="H174" s="169"/>
      <c r="I174" s="125"/>
      <c r="J174" s="124"/>
      <c r="K174" s="124"/>
      <c r="L174" s="124"/>
      <c r="M174" s="12"/>
    </row>
    <row r="175" spans="1:13" ht="20.25" x14ac:dyDescent="0.3">
      <c r="A175" s="10"/>
      <c r="B175" s="172"/>
      <c r="C175" s="170"/>
      <c r="D175" s="170"/>
      <c r="E175" s="169" t="s">
        <v>147</v>
      </c>
      <c r="F175" s="169"/>
      <c r="G175" s="169"/>
      <c r="H175" s="169"/>
      <c r="I175" s="125"/>
      <c r="J175" s="124"/>
      <c r="K175" s="124"/>
      <c r="L175" s="124"/>
      <c r="M175" s="12"/>
    </row>
    <row r="176" spans="1:13" ht="20.25" x14ac:dyDescent="0.3">
      <c r="A176" s="10"/>
      <c r="B176" s="172"/>
      <c r="C176" s="170"/>
      <c r="D176" s="170"/>
      <c r="E176" s="169" t="s">
        <v>148</v>
      </c>
      <c r="F176" s="169"/>
      <c r="G176" s="169"/>
      <c r="H176" s="169"/>
      <c r="I176" s="125"/>
      <c r="J176" s="124"/>
      <c r="K176" s="124"/>
      <c r="L176" s="124"/>
      <c r="M176" s="12"/>
    </row>
    <row r="177" spans="1:13" ht="20.25" x14ac:dyDescent="0.3">
      <c r="A177" s="10"/>
      <c r="B177" s="172"/>
      <c r="C177" s="170"/>
      <c r="D177" s="170"/>
      <c r="E177" s="169" t="s">
        <v>149</v>
      </c>
      <c r="F177" s="169"/>
      <c r="G177" s="169"/>
      <c r="H177" s="169"/>
      <c r="I177" s="125"/>
      <c r="J177" s="124"/>
      <c r="K177" s="124"/>
      <c r="L177" s="124"/>
      <c r="M177" s="12"/>
    </row>
    <row r="178" spans="1:13" ht="20.25" x14ac:dyDescent="0.3">
      <c r="A178" s="10"/>
      <c r="B178" s="8" t="s">
        <v>151</v>
      </c>
      <c r="C178" s="170" t="s">
        <v>150</v>
      </c>
      <c r="D178" s="170"/>
      <c r="E178" s="169" t="s">
        <v>152</v>
      </c>
      <c r="F178" s="169"/>
      <c r="G178" s="169"/>
      <c r="H178" s="169"/>
      <c r="I178" s="125"/>
      <c r="J178" s="124"/>
      <c r="K178" s="124"/>
      <c r="L178" s="124"/>
      <c r="M178" s="12"/>
    </row>
    <row r="179" spans="1:13" ht="20.25" x14ac:dyDescent="0.3">
      <c r="A179" s="10"/>
      <c r="B179" s="8" t="s">
        <v>154</v>
      </c>
      <c r="C179" s="170" t="s">
        <v>153</v>
      </c>
      <c r="D179" s="170"/>
      <c r="E179" s="188"/>
      <c r="F179" s="188"/>
      <c r="G179" s="188"/>
      <c r="H179" s="188"/>
      <c r="I179" s="125"/>
      <c r="J179" s="124"/>
      <c r="K179" s="124"/>
      <c r="L179" s="124"/>
      <c r="M179" s="12"/>
    </row>
    <row r="180" spans="1:13" ht="20.25" x14ac:dyDescent="0.3">
      <c r="A180" s="10"/>
      <c r="B180" s="172" t="s">
        <v>155</v>
      </c>
      <c r="C180" s="170" t="s">
        <v>4</v>
      </c>
      <c r="D180" s="170"/>
      <c r="E180" s="211" t="s">
        <v>156</v>
      </c>
      <c r="F180" s="211"/>
      <c r="G180" s="211"/>
      <c r="H180" s="211"/>
      <c r="I180" s="125"/>
      <c r="J180" s="124"/>
      <c r="K180" s="124"/>
      <c r="L180" s="124"/>
      <c r="M180" s="12"/>
    </row>
    <row r="181" spans="1:13" ht="20.25" x14ac:dyDescent="0.3">
      <c r="A181" s="10"/>
      <c r="B181" s="172"/>
      <c r="C181" s="170"/>
      <c r="D181" s="170"/>
      <c r="E181" s="211" t="s">
        <v>157</v>
      </c>
      <c r="F181" s="211"/>
      <c r="G181" s="211"/>
      <c r="H181" s="211"/>
      <c r="I181" s="125"/>
      <c r="J181" s="124"/>
      <c r="K181" s="124"/>
      <c r="L181" s="124"/>
      <c r="M181" s="12"/>
    </row>
    <row r="182" spans="1:13" ht="20.25" x14ac:dyDescent="0.3">
      <c r="A182" s="10"/>
      <c r="B182" s="172"/>
      <c r="C182" s="170"/>
      <c r="D182" s="170"/>
      <c r="E182" s="211" t="s">
        <v>158</v>
      </c>
      <c r="F182" s="211"/>
      <c r="G182" s="211"/>
      <c r="H182" s="211"/>
      <c r="I182" s="125"/>
      <c r="J182" s="124"/>
      <c r="K182" s="124"/>
      <c r="L182" s="124"/>
      <c r="M182" s="12"/>
    </row>
    <row r="183" spans="1:13" ht="20.25" x14ac:dyDescent="0.3">
      <c r="A183" s="10"/>
      <c r="B183" s="172" t="s">
        <v>159</v>
      </c>
      <c r="C183" s="170" t="s">
        <v>160</v>
      </c>
      <c r="D183" s="170"/>
      <c r="E183" s="211" t="s">
        <v>161</v>
      </c>
      <c r="F183" s="211"/>
      <c r="G183" s="211"/>
      <c r="H183" s="211"/>
      <c r="I183" s="125"/>
      <c r="J183" s="124"/>
      <c r="K183" s="124"/>
      <c r="L183" s="124"/>
      <c r="M183" s="12"/>
    </row>
    <row r="184" spans="1:13" ht="20.25" x14ac:dyDescent="0.3">
      <c r="A184" s="10"/>
      <c r="B184" s="172"/>
      <c r="C184" s="170"/>
      <c r="D184" s="170"/>
      <c r="E184" s="211" t="s">
        <v>162</v>
      </c>
      <c r="F184" s="211"/>
      <c r="G184" s="211"/>
      <c r="H184" s="211"/>
      <c r="I184" s="125"/>
      <c r="J184" s="124"/>
      <c r="K184" s="124"/>
      <c r="L184" s="124"/>
      <c r="M184" s="12"/>
    </row>
    <row r="185" spans="1:13" ht="20.25" x14ac:dyDescent="0.3">
      <c r="A185" s="10"/>
      <c r="B185" s="172" t="s">
        <v>163</v>
      </c>
      <c r="C185" s="170" t="s">
        <v>164</v>
      </c>
      <c r="D185" s="170"/>
      <c r="E185" s="211" t="s">
        <v>165</v>
      </c>
      <c r="F185" s="211"/>
      <c r="G185" s="211"/>
      <c r="H185" s="211"/>
      <c r="I185" s="125"/>
      <c r="J185" s="124"/>
      <c r="K185" s="124"/>
      <c r="L185" s="124"/>
      <c r="M185" s="12"/>
    </row>
    <row r="186" spans="1:13" ht="20.25" x14ac:dyDescent="0.3">
      <c r="A186" s="10"/>
      <c r="B186" s="172"/>
      <c r="C186" s="170"/>
      <c r="D186" s="170"/>
      <c r="E186" s="211" t="s">
        <v>166</v>
      </c>
      <c r="F186" s="211"/>
      <c r="G186" s="211"/>
      <c r="H186" s="211"/>
      <c r="I186" s="125"/>
      <c r="J186" s="124"/>
      <c r="K186" s="124"/>
      <c r="L186" s="124"/>
      <c r="M186" s="12"/>
    </row>
    <row r="187" spans="1:13" ht="20.25" x14ac:dyDescent="0.3">
      <c r="A187" s="10"/>
      <c r="B187" s="172"/>
      <c r="C187" s="170"/>
      <c r="D187" s="170"/>
      <c r="E187" s="211" t="s">
        <v>167</v>
      </c>
      <c r="F187" s="211"/>
      <c r="G187" s="211"/>
      <c r="H187" s="211"/>
      <c r="I187" s="125"/>
      <c r="J187" s="124"/>
      <c r="K187" s="124"/>
      <c r="L187" s="124"/>
      <c r="M187" s="12"/>
    </row>
    <row r="188" spans="1:13" ht="20.25" x14ac:dyDescent="0.3">
      <c r="A188" s="10"/>
      <c r="B188" s="172"/>
      <c r="C188" s="170"/>
      <c r="D188" s="170"/>
      <c r="E188" s="211" t="s">
        <v>168</v>
      </c>
      <c r="F188" s="211"/>
      <c r="G188" s="211"/>
      <c r="H188" s="211"/>
      <c r="I188" s="125"/>
      <c r="J188" s="124"/>
      <c r="K188" s="124"/>
      <c r="L188" s="124"/>
      <c r="M188" s="12"/>
    </row>
    <row r="189" spans="1:13" ht="20.25" x14ac:dyDescent="0.3">
      <c r="A189" s="10"/>
      <c r="B189" s="172"/>
      <c r="C189" s="170"/>
      <c r="D189" s="170"/>
      <c r="E189" s="211" t="s">
        <v>169</v>
      </c>
      <c r="F189" s="211"/>
      <c r="G189" s="211"/>
      <c r="H189" s="211"/>
      <c r="I189" s="125"/>
      <c r="J189" s="124"/>
      <c r="K189" s="124"/>
      <c r="L189" s="124"/>
      <c r="M189" s="12"/>
    </row>
    <row r="190" spans="1:13" ht="20.25" x14ac:dyDescent="0.3">
      <c r="A190" s="10"/>
      <c r="B190" s="172"/>
      <c r="C190" s="170"/>
      <c r="D190" s="170"/>
      <c r="E190" s="211" t="s">
        <v>170</v>
      </c>
      <c r="F190" s="211"/>
      <c r="G190" s="211"/>
      <c r="H190" s="211"/>
      <c r="I190" s="125"/>
      <c r="J190" s="124"/>
      <c r="K190" s="124"/>
      <c r="L190" s="124"/>
      <c r="M190" s="12"/>
    </row>
    <row r="191" spans="1:13" ht="20.25" x14ac:dyDescent="0.3">
      <c r="A191" s="10"/>
      <c r="B191" s="8" t="s">
        <v>171</v>
      </c>
      <c r="C191" s="170" t="s">
        <v>172</v>
      </c>
      <c r="D191" s="170"/>
      <c r="E191" s="169"/>
      <c r="F191" s="169"/>
      <c r="G191" s="169"/>
      <c r="H191" s="169"/>
      <c r="I191" s="125"/>
      <c r="J191" s="124"/>
      <c r="K191" s="124"/>
      <c r="L191" s="124"/>
      <c r="M191" s="12"/>
    </row>
    <row r="192" spans="1:13" ht="20.25" x14ac:dyDescent="0.3">
      <c r="A192" s="10"/>
      <c r="B192" s="172" t="s">
        <v>173</v>
      </c>
      <c r="C192" s="170" t="s">
        <v>174</v>
      </c>
      <c r="D192" s="170"/>
      <c r="E192" s="169" t="s">
        <v>175</v>
      </c>
      <c r="F192" s="169"/>
      <c r="G192" s="169"/>
      <c r="H192" s="169"/>
      <c r="I192" s="125"/>
      <c r="J192" s="124"/>
      <c r="K192" s="124"/>
      <c r="L192" s="124"/>
      <c r="M192" s="12"/>
    </row>
    <row r="193" spans="1:13" ht="20.25" x14ac:dyDescent="0.3">
      <c r="A193" s="10"/>
      <c r="B193" s="172"/>
      <c r="C193" s="170"/>
      <c r="D193" s="170"/>
      <c r="E193" s="169" t="s">
        <v>176</v>
      </c>
      <c r="F193" s="169"/>
      <c r="G193" s="169"/>
      <c r="H193" s="169"/>
      <c r="I193" s="125"/>
      <c r="J193" s="124"/>
      <c r="K193" s="124"/>
      <c r="L193" s="124"/>
      <c r="M193" s="12"/>
    </row>
    <row r="194" spans="1:13" ht="20.25" x14ac:dyDescent="0.3">
      <c r="A194" s="10"/>
      <c r="B194" s="172"/>
      <c r="C194" s="170"/>
      <c r="D194" s="170"/>
      <c r="E194" s="169" t="s">
        <v>177</v>
      </c>
      <c r="F194" s="169"/>
      <c r="G194" s="169"/>
      <c r="H194" s="169"/>
      <c r="I194" s="125"/>
      <c r="J194" s="124"/>
      <c r="K194" s="124"/>
      <c r="L194" s="124"/>
      <c r="M194" s="12"/>
    </row>
    <row r="195" spans="1:13" ht="20.25" x14ac:dyDescent="0.3">
      <c r="A195" s="10"/>
      <c r="B195" s="172"/>
      <c r="C195" s="170"/>
      <c r="D195" s="170"/>
      <c r="E195" s="169" t="s">
        <v>178</v>
      </c>
      <c r="F195" s="169"/>
      <c r="G195" s="169"/>
      <c r="H195" s="169"/>
      <c r="I195" s="125"/>
      <c r="J195" s="124"/>
      <c r="K195" s="124"/>
      <c r="L195" s="124"/>
      <c r="M195" s="12"/>
    </row>
    <row r="196" spans="1:13" ht="20.25" x14ac:dyDescent="0.3">
      <c r="A196" s="10"/>
      <c r="B196" s="172"/>
      <c r="C196" s="170"/>
      <c r="D196" s="170"/>
      <c r="E196" s="169" t="s">
        <v>179</v>
      </c>
      <c r="F196" s="169"/>
      <c r="G196" s="169"/>
      <c r="H196" s="169"/>
      <c r="I196" s="125"/>
      <c r="J196" s="124"/>
      <c r="K196" s="124"/>
      <c r="L196" s="124"/>
      <c r="M196" s="12"/>
    </row>
    <row r="197" spans="1:13" ht="20.25" x14ac:dyDescent="0.3">
      <c r="A197" s="10"/>
      <c r="B197" s="172"/>
      <c r="C197" s="170"/>
      <c r="D197" s="170"/>
      <c r="E197" s="169" t="s">
        <v>180</v>
      </c>
      <c r="F197" s="169"/>
      <c r="G197" s="169"/>
      <c r="H197" s="169"/>
      <c r="I197" s="125"/>
      <c r="J197" s="124"/>
      <c r="K197" s="124"/>
      <c r="L197" s="124"/>
      <c r="M197" s="12"/>
    </row>
    <row r="198" spans="1:13" ht="20.25" x14ac:dyDescent="0.3">
      <c r="A198" s="10"/>
      <c r="B198" s="172"/>
      <c r="C198" s="170"/>
      <c r="D198" s="170"/>
      <c r="E198" s="169" t="s">
        <v>181</v>
      </c>
      <c r="F198" s="169"/>
      <c r="G198" s="169"/>
      <c r="H198" s="169"/>
      <c r="I198" s="125"/>
      <c r="J198" s="124"/>
      <c r="K198" s="124"/>
      <c r="L198" s="124"/>
      <c r="M198" s="12"/>
    </row>
    <row r="199" spans="1:13" ht="20.25" x14ac:dyDescent="0.3">
      <c r="A199" s="10"/>
      <c r="B199" s="172"/>
      <c r="C199" s="170"/>
      <c r="D199" s="170"/>
      <c r="E199" s="169" t="s">
        <v>182</v>
      </c>
      <c r="F199" s="169"/>
      <c r="G199" s="169"/>
      <c r="H199" s="169"/>
      <c r="I199" s="125"/>
      <c r="J199" s="124"/>
      <c r="K199" s="124"/>
      <c r="L199" s="124"/>
      <c r="M199" s="12"/>
    </row>
    <row r="200" spans="1:13" ht="20.25" x14ac:dyDescent="0.3">
      <c r="A200" s="10"/>
      <c r="B200" s="172" t="s">
        <v>183</v>
      </c>
      <c r="C200" s="170" t="s">
        <v>184</v>
      </c>
      <c r="D200" s="170"/>
      <c r="E200" s="169" t="s">
        <v>185</v>
      </c>
      <c r="F200" s="169"/>
      <c r="G200" s="169"/>
      <c r="H200" s="169"/>
      <c r="I200" s="125"/>
      <c r="J200" s="124"/>
      <c r="K200" s="124"/>
      <c r="L200" s="124"/>
      <c r="M200" s="12"/>
    </row>
    <row r="201" spans="1:13" ht="20.25" x14ac:dyDescent="0.3">
      <c r="A201" s="10"/>
      <c r="B201" s="172"/>
      <c r="C201" s="170"/>
      <c r="D201" s="170"/>
      <c r="E201" s="169" t="s">
        <v>186</v>
      </c>
      <c r="F201" s="169"/>
      <c r="G201" s="169"/>
      <c r="H201" s="169"/>
      <c r="I201" s="125"/>
      <c r="J201" s="124"/>
      <c r="K201" s="124"/>
      <c r="L201" s="124"/>
      <c r="M201" s="12"/>
    </row>
    <row r="202" spans="1:13" ht="20.25" x14ac:dyDescent="0.3">
      <c r="A202" s="10"/>
      <c r="B202" s="172" t="s">
        <v>188</v>
      </c>
      <c r="C202" s="170" t="s">
        <v>187</v>
      </c>
      <c r="D202" s="170"/>
      <c r="E202" s="169" t="s">
        <v>189</v>
      </c>
      <c r="F202" s="169"/>
      <c r="G202" s="169"/>
      <c r="H202" s="169"/>
      <c r="I202" s="125"/>
      <c r="J202" s="124"/>
      <c r="K202" s="124"/>
      <c r="L202" s="124"/>
      <c r="M202" s="12"/>
    </row>
    <row r="203" spans="1:13" ht="20.25" x14ac:dyDescent="0.3">
      <c r="A203" s="10"/>
      <c r="B203" s="172"/>
      <c r="C203" s="170"/>
      <c r="D203" s="170"/>
      <c r="E203" s="169" t="s">
        <v>40</v>
      </c>
      <c r="F203" s="169"/>
      <c r="G203" s="169"/>
      <c r="H203" s="169"/>
      <c r="I203" s="125"/>
      <c r="J203" s="124"/>
      <c r="K203" s="124"/>
      <c r="L203" s="124"/>
      <c r="M203" s="12"/>
    </row>
    <row r="204" spans="1:13" ht="20.25" x14ac:dyDescent="0.3">
      <c r="A204" s="10"/>
      <c r="B204" s="8" t="s">
        <v>191</v>
      </c>
      <c r="C204" s="170" t="s">
        <v>190</v>
      </c>
      <c r="D204" s="170"/>
      <c r="E204" s="169" t="s">
        <v>192</v>
      </c>
      <c r="F204" s="169"/>
      <c r="G204" s="169"/>
      <c r="H204" s="169"/>
      <c r="I204" s="125"/>
      <c r="J204" s="124"/>
      <c r="K204" s="124"/>
      <c r="L204" s="124"/>
      <c r="M204" s="12"/>
    </row>
    <row r="205" spans="1:13" ht="20.25" x14ac:dyDescent="0.3">
      <c r="A205" s="10"/>
      <c r="B205" s="172" t="s">
        <v>193</v>
      </c>
      <c r="C205" s="207" t="s">
        <v>194</v>
      </c>
      <c r="D205" s="207"/>
      <c r="E205" s="169" t="s">
        <v>195</v>
      </c>
      <c r="F205" s="169"/>
      <c r="G205" s="169"/>
      <c r="H205" s="169"/>
      <c r="I205" s="125"/>
      <c r="J205" s="124"/>
      <c r="K205" s="124"/>
      <c r="L205" s="124"/>
      <c r="M205" s="12"/>
    </row>
    <row r="206" spans="1:13" ht="20.25" x14ac:dyDescent="0.3">
      <c r="A206" s="10"/>
      <c r="B206" s="172"/>
      <c r="C206" s="207"/>
      <c r="D206" s="207"/>
      <c r="E206" s="169" t="s">
        <v>196</v>
      </c>
      <c r="F206" s="169"/>
      <c r="G206" s="169"/>
      <c r="H206" s="169"/>
      <c r="I206" s="125"/>
      <c r="J206" s="124"/>
      <c r="K206" s="124"/>
      <c r="L206" s="124"/>
      <c r="M206" s="12"/>
    </row>
    <row r="207" spans="1:13" ht="20.25" x14ac:dyDescent="0.3">
      <c r="A207" s="10"/>
      <c r="B207" s="172"/>
      <c r="C207" s="207"/>
      <c r="D207" s="207"/>
      <c r="E207" s="169" t="s">
        <v>197</v>
      </c>
      <c r="F207" s="169"/>
      <c r="G207" s="169"/>
      <c r="H207" s="169"/>
      <c r="I207" s="125"/>
      <c r="J207" s="124"/>
      <c r="K207" s="124"/>
      <c r="L207" s="124"/>
      <c r="M207" s="12"/>
    </row>
    <row r="208" spans="1:13" ht="20.25" x14ac:dyDescent="0.3">
      <c r="A208" s="10"/>
      <c r="B208" s="172"/>
      <c r="C208" s="207"/>
      <c r="D208" s="207"/>
      <c r="E208" s="169" t="s">
        <v>198</v>
      </c>
      <c r="F208" s="169"/>
      <c r="G208" s="169"/>
      <c r="H208" s="169"/>
      <c r="I208" s="125"/>
      <c r="J208" s="124"/>
      <c r="K208" s="124"/>
      <c r="L208" s="124"/>
      <c r="M208" s="12"/>
    </row>
    <row r="209" spans="1:13" ht="20.25" x14ac:dyDescent="0.3">
      <c r="A209" s="10"/>
      <c r="B209" s="172" t="s">
        <v>199</v>
      </c>
      <c r="C209" s="207" t="s">
        <v>200</v>
      </c>
      <c r="D209" s="207"/>
      <c r="E209" s="188" t="s">
        <v>201</v>
      </c>
      <c r="F209" s="188"/>
      <c r="G209" s="188"/>
      <c r="H209" s="188"/>
      <c r="I209" s="125"/>
      <c r="J209" s="124"/>
      <c r="K209" s="124"/>
      <c r="L209" s="124"/>
      <c r="M209" s="12"/>
    </row>
    <row r="210" spans="1:13" ht="20.25" x14ac:dyDescent="0.3">
      <c r="A210" s="10"/>
      <c r="B210" s="172"/>
      <c r="C210" s="207"/>
      <c r="D210" s="207"/>
      <c r="E210" s="169" t="s">
        <v>202</v>
      </c>
      <c r="F210" s="169"/>
      <c r="G210" s="169"/>
      <c r="H210" s="169"/>
      <c r="I210" s="125"/>
      <c r="J210" s="124"/>
      <c r="K210" s="124"/>
      <c r="L210" s="124"/>
      <c r="M210" s="12"/>
    </row>
    <row r="211" spans="1:13" ht="20.25" x14ac:dyDescent="0.3">
      <c r="A211" s="10"/>
      <c r="B211" s="16" t="s">
        <v>203</v>
      </c>
      <c r="C211" s="207" t="s">
        <v>204</v>
      </c>
      <c r="D211" s="207"/>
      <c r="E211" s="169" t="s">
        <v>205</v>
      </c>
      <c r="F211" s="169"/>
      <c r="G211" s="169"/>
      <c r="H211" s="169"/>
      <c r="I211" s="125"/>
      <c r="J211" s="124"/>
      <c r="K211" s="124"/>
      <c r="L211" s="124"/>
      <c r="M211" s="12"/>
    </row>
    <row r="212" spans="1:13" ht="20.25" x14ac:dyDescent="0.3">
      <c r="A212" s="10"/>
      <c r="B212" s="207" t="s">
        <v>206</v>
      </c>
      <c r="C212" s="207" t="s">
        <v>207</v>
      </c>
      <c r="D212" s="207"/>
      <c r="E212" s="169" t="s">
        <v>208</v>
      </c>
      <c r="F212" s="169"/>
      <c r="G212" s="169"/>
      <c r="H212" s="169"/>
      <c r="I212" s="125"/>
      <c r="J212" s="124"/>
      <c r="K212" s="124"/>
      <c r="L212" s="124"/>
      <c r="M212" s="12"/>
    </row>
    <row r="213" spans="1:13" ht="20.25" x14ac:dyDescent="0.3">
      <c r="A213" s="10"/>
      <c r="B213" s="207"/>
      <c r="C213" s="207"/>
      <c r="D213" s="207"/>
      <c r="E213" s="169" t="s">
        <v>209</v>
      </c>
      <c r="F213" s="169"/>
      <c r="G213" s="169"/>
      <c r="H213" s="169"/>
      <c r="I213" s="125"/>
      <c r="J213" s="124"/>
      <c r="K213" s="124"/>
      <c r="L213" s="124"/>
      <c r="M213" s="12"/>
    </row>
    <row r="214" spans="1:13" ht="20.25" x14ac:dyDescent="0.2">
      <c r="A214" s="10"/>
      <c r="B214" s="20" t="s">
        <v>210</v>
      </c>
      <c r="C214" s="145" t="s">
        <v>211</v>
      </c>
      <c r="D214" s="146"/>
      <c r="E214" s="146"/>
      <c r="F214" s="146"/>
      <c r="G214" s="146"/>
      <c r="H214" s="146"/>
      <c r="I214" s="36"/>
      <c r="J214" s="147"/>
      <c r="K214" s="147"/>
      <c r="L214" s="148"/>
      <c r="M214" s="23"/>
    </row>
    <row r="215" spans="1:13" ht="20.25" x14ac:dyDescent="0.3">
      <c r="A215" s="10"/>
      <c r="B215" s="6" t="s">
        <v>212</v>
      </c>
      <c r="C215" s="207" t="s">
        <v>216</v>
      </c>
      <c r="D215" s="207"/>
      <c r="E215" s="188"/>
      <c r="F215" s="188"/>
      <c r="G215" s="188"/>
      <c r="H215" s="188"/>
      <c r="I215" s="125"/>
      <c r="J215" s="124"/>
      <c r="K215" s="124"/>
      <c r="L215" s="124"/>
      <c r="M215" s="12"/>
    </row>
    <row r="216" spans="1:13" ht="20.25" x14ac:dyDescent="0.3">
      <c r="A216" s="10"/>
      <c r="B216" s="232" t="s">
        <v>217</v>
      </c>
      <c r="C216" s="207" t="s">
        <v>4</v>
      </c>
      <c r="D216" s="207"/>
      <c r="E216" s="169" t="s">
        <v>213</v>
      </c>
      <c r="F216" s="169"/>
      <c r="G216" s="169"/>
      <c r="H216" s="169"/>
      <c r="I216" s="125"/>
      <c r="J216" s="124"/>
      <c r="K216" s="124"/>
      <c r="L216" s="124"/>
      <c r="M216" s="12"/>
    </row>
    <row r="217" spans="1:13" ht="20.25" x14ac:dyDescent="0.3">
      <c r="A217" s="10"/>
      <c r="B217" s="232"/>
      <c r="C217" s="207"/>
      <c r="D217" s="207"/>
      <c r="E217" s="169" t="s">
        <v>214</v>
      </c>
      <c r="F217" s="169"/>
      <c r="G217" s="169"/>
      <c r="H217" s="169"/>
      <c r="I217" s="125"/>
      <c r="J217" s="124"/>
      <c r="K217" s="124"/>
      <c r="L217" s="124"/>
      <c r="M217" s="12"/>
    </row>
    <row r="218" spans="1:13" ht="20.25" x14ac:dyDescent="0.3">
      <c r="A218" s="10"/>
      <c r="B218" s="232"/>
      <c r="C218" s="207"/>
      <c r="D218" s="207"/>
      <c r="E218" s="169" t="s">
        <v>215</v>
      </c>
      <c r="F218" s="169"/>
      <c r="G218" s="169"/>
      <c r="H218" s="169"/>
      <c r="I218" s="125"/>
      <c r="J218" s="124"/>
      <c r="K218" s="124"/>
      <c r="L218" s="124"/>
      <c r="M218" s="12"/>
    </row>
    <row r="219" spans="1:13" ht="20.25" x14ac:dyDescent="0.3">
      <c r="A219" s="10"/>
      <c r="B219" s="232" t="s">
        <v>218</v>
      </c>
      <c r="C219" s="207" t="s">
        <v>219</v>
      </c>
      <c r="D219" s="207"/>
      <c r="E219" s="169" t="s">
        <v>220</v>
      </c>
      <c r="F219" s="169"/>
      <c r="G219" s="169"/>
      <c r="H219" s="169"/>
      <c r="I219" s="125"/>
      <c r="J219" s="124"/>
      <c r="K219" s="124"/>
      <c r="L219" s="124"/>
      <c r="M219" s="12"/>
    </row>
    <row r="220" spans="1:13" ht="20.25" x14ac:dyDescent="0.3">
      <c r="A220" s="10"/>
      <c r="B220" s="232"/>
      <c r="C220" s="207"/>
      <c r="D220" s="207"/>
      <c r="E220" s="169" t="s">
        <v>221</v>
      </c>
      <c r="F220" s="169"/>
      <c r="G220" s="169"/>
      <c r="H220" s="169"/>
      <c r="I220" s="125"/>
      <c r="J220" s="124"/>
      <c r="K220" s="124"/>
      <c r="L220" s="124"/>
      <c r="M220" s="12"/>
    </row>
    <row r="221" spans="1:13" ht="20.25" x14ac:dyDescent="0.3">
      <c r="A221" s="10"/>
      <c r="B221" s="232"/>
      <c r="C221" s="207"/>
      <c r="D221" s="207"/>
      <c r="E221" s="169" t="s">
        <v>222</v>
      </c>
      <c r="F221" s="169"/>
      <c r="G221" s="169"/>
      <c r="H221" s="169"/>
      <c r="I221" s="125"/>
      <c r="J221" s="124"/>
      <c r="K221" s="124"/>
      <c r="L221" s="124"/>
      <c r="M221" s="12"/>
    </row>
    <row r="222" spans="1:13" ht="20.25" x14ac:dyDescent="0.3">
      <c r="A222" s="10"/>
      <c r="B222" s="232"/>
      <c r="C222" s="207"/>
      <c r="D222" s="207"/>
      <c r="E222" s="169" t="s">
        <v>223</v>
      </c>
      <c r="F222" s="169"/>
      <c r="G222" s="169"/>
      <c r="H222" s="169"/>
      <c r="I222" s="125"/>
      <c r="J222" s="124"/>
      <c r="K222" s="124"/>
      <c r="L222" s="124"/>
      <c r="M222" s="12"/>
    </row>
    <row r="223" spans="1:13" ht="20.25" x14ac:dyDescent="0.3">
      <c r="A223" s="10"/>
      <c r="B223" s="232" t="s">
        <v>224</v>
      </c>
      <c r="C223" s="207" t="s">
        <v>225</v>
      </c>
      <c r="D223" s="207"/>
      <c r="E223" s="169" t="s">
        <v>226</v>
      </c>
      <c r="F223" s="169"/>
      <c r="G223" s="169"/>
      <c r="H223" s="169"/>
      <c r="I223" s="125"/>
      <c r="J223" s="124"/>
      <c r="K223" s="124"/>
      <c r="L223" s="124"/>
      <c r="M223" s="12"/>
    </row>
    <row r="224" spans="1:13" ht="20.25" x14ac:dyDescent="0.3">
      <c r="A224" s="10"/>
      <c r="B224" s="232"/>
      <c r="C224" s="207"/>
      <c r="D224" s="207"/>
      <c r="E224" s="169" t="s">
        <v>227</v>
      </c>
      <c r="F224" s="169"/>
      <c r="G224" s="169"/>
      <c r="H224" s="169"/>
      <c r="I224" s="125"/>
      <c r="J224" s="124"/>
      <c r="K224" s="124"/>
      <c r="L224" s="124"/>
      <c r="M224" s="12"/>
    </row>
    <row r="225" spans="1:13" ht="20.25" x14ac:dyDescent="0.3">
      <c r="A225" s="10"/>
      <c r="B225" s="232"/>
      <c r="C225" s="207"/>
      <c r="D225" s="207"/>
      <c r="E225" s="169" t="s">
        <v>228</v>
      </c>
      <c r="F225" s="169"/>
      <c r="G225" s="169"/>
      <c r="H225" s="169"/>
      <c r="I225" s="125"/>
      <c r="J225" s="124"/>
      <c r="K225" s="124"/>
      <c r="L225" s="124"/>
      <c r="M225" s="12"/>
    </row>
    <row r="226" spans="1:13" ht="20.25" x14ac:dyDescent="0.3">
      <c r="A226" s="10"/>
      <c r="B226" s="232"/>
      <c r="C226" s="207"/>
      <c r="D226" s="207"/>
      <c r="E226" s="169" t="s">
        <v>229</v>
      </c>
      <c r="F226" s="169"/>
      <c r="G226" s="169"/>
      <c r="H226" s="169"/>
      <c r="I226" s="125"/>
      <c r="J226" s="124"/>
      <c r="K226" s="124"/>
      <c r="L226" s="124"/>
      <c r="M226" s="12"/>
    </row>
    <row r="227" spans="1:13" ht="20.25" x14ac:dyDescent="0.3">
      <c r="A227" s="10"/>
      <c r="B227" s="26" t="s">
        <v>231</v>
      </c>
      <c r="C227" s="149"/>
      <c r="D227" s="150"/>
      <c r="E227" s="150"/>
      <c r="F227" s="150"/>
      <c r="G227" s="150"/>
      <c r="H227" s="151"/>
      <c r="I227" s="125"/>
      <c r="J227" s="124"/>
      <c r="K227" s="124"/>
      <c r="L227" s="124"/>
      <c r="M227" s="23"/>
    </row>
    <row r="228" spans="1:13" ht="20.25" x14ac:dyDescent="0.3">
      <c r="A228" s="10"/>
      <c r="B228" s="232" t="s">
        <v>388</v>
      </c>
      <c r="C228" s="207" t="s">
        <v>230</v>
      </c>
      <c r="D228" s="207"/>
      <c r="E228" s="169" t="s">
        <v>232</v>
      </c>
      <c r="F228" s="169"/>
      <c r="G228" s="169"/>
      <c r="H228" s="169"/>
      <c r="I228" s="125"/>
      <c r="J228" s="124"/>
      <c r="K228" s="124"/>
      <c r="L228" s="124"/>
      <c r="M228" s="12"/>
    </row>
    <row r="229" spans="1:13" ht="20.25" x14ac:dyDescent="0.3">
      <c r="A229" s="10"/>
      <c r="B229" s="232"/>
      <c r="C229" s="207"/>
      <c r="D229" s="207"/>
      <c r="E229" s="169" t="s">
        <v>233</v>
      </c>
      <c r="F229" s="169"/>
      <c r="G229" s="169"/>
      <c r="H229" s="169"/>
      <c r="I229" s="128"/>
      <c r="J229" s="124"/>
      <c r="K229" s="124"/>
      <c r="L229" s="124"/>
      <c r="M229" s="12"/>
    </row>
    <row r="230" spans="1:13" ht="20.25" x14ac:dyDescent="0.3">
      <c r="A230" s="10"/>
      <c r="B230" s="232"/>
      <c r="C230" s="207"/>
      <c r="D230" s="207"/>
      <c r="E230" s="169" t="s">
        <v>234</v>
      </c>
      <c r="F230" s="169"/>
      <c r="G230" s="169"/>
      <c r="H230" s="169"/>
      <c r="I230" s="125"/>
      <c r="J230" s="124"/>
      <c r="K230" s="124"/>
      <c r="L230" s="124"/>
      <c r="M230" s="12"/>
    </row>
    <row r="231" spans="1:13" ht="20.25" x14ac:dyDescent="0.3">
      <c r="A231" s="10"/>
      <c r="B231" s="232"/>
      <c r="C231" s="207"/>
      <c r="D231" s="207"/>
      <c r="E231" s="169" t="s">
        <v>235</v>
      </c>
      <c r="F231" s="169"/>
      <c r="G231" s="169"/>
      <c r="H231" s="169"/>
      <c r="I231" s="125"/>
      <c r="J231" s="124"/>
      <c r="K231" s="124"/>
      <c r="L231" s="124"/>
      <c r="M231" s="12"/>
    </row>
    <row r="232" spans="1:13" ht="20.25" x14ac:dyDescent="0.3">
      <c r="A232" s="10"/>
      <c r="B232" s="172" t="s">
        <v>236</v>
      </c>
      <c r="C232" s="207" t="s">
        <v>237</v>
      </c>
      <c r="D232" s="207"/>
      <c r="E232" s="169" t="s">
        <v>419</v>
      </c>
      <c r="F232" s="169"/>
      <c r="G232" s="169"/>
      <c r="H232" s="169"/>
      <c r="I232" s="125"/>
      <c r="J232" s="124"/>
      <c r="K232" s="124"/>
      <c r="L232" s="124"/>
      <c r="M232" s="12"/>
    </row>
    <row r="233" spans="1:13" ht="20.25" x14ac:dyDescent="0.3">
      <c r="A233" s="10"/>
      <c r="B233" s="172"/>
      <c r="C233" s="207"/>
      <c r="D233" s="207"/>
      <c r="E233" s="169" t="s">
        <v>238</v>
      </c>
      <c r="F233" s="169"/>
      <c r="G233" s="169"/>
      <c r="H233" s="169"/>
      <c r="I233" s="127"/>
      <c r="J233" s="124"/>
      <c r="K233" s="124"/>
      <c r="L233" s="124"/>
      <c r="M233" s="12"/>
    </row>
    <row r="234" spans="1:13" ht="20.25" x14ac:dyDescent="0.3">
      <c r="A234" s="10"/>
      <c r="B234" s="172"/>
      <c r="C234" s="207"/>
      <c r="D234" s="207"/>
      <c r="E234" s="169" t="s">
        <v>239</v>
      </c>
      <c r="F234" s="169"/>
      <c r="G234" s="169"/>
      <c r="H234" s="169"/>
      <c r="I234" s="125"/>
      <c r="J234" s="124"/>
      <c r="K234" s="124"/>
      <c r="L234" s="124"/>
      <c r="M234" s="12"/>
    </row>
    <row r="235" spans="1:13" ht="20.25" x14ac:dyDescent="0.3">
      <c r="A235" s="10"/>
      <c r="B235" s="172"/>
      <c r="C235" s="207"/>
      <c r="D235" s="207"/>
      <c r="E235" s="169" t="s">
        <v>240</v>
      </c>
      <c r="F235" s="169"/>
      <c r="G235" s="169"/>
      <c r="H235" s="169"/>
      <c r="I235" s="125"/>
      <c r="J235" s="124"/>
      <c r="K235" s="124"/>
      <c r="L235" s="124"/>
      <c r="M235" s="12"/>
    </row>
    <row r="236" spans="1:13" ht="20.25" x14ac:dyDescent="0.3">
      <c r="A236" s="10"/>
      <c r="B236" s="172"/>
      <c r="C236" s="207"/>
      <c r="D236" s="207"/>
      <c r="E236" s="169" t="s">
        <v>241</v>
      </c>
      <c r="F236" s="169"/>
      <c r="G236" s="169"/>
      <c r="H236" s="169"/>
      <c r="I236" s="125"/>
      <c r="J236" s="124"/>
      <c r="K236" s="124"/>
      <c r="L236" s="124"/>
      <c r="M236" s="12"/>
    </row>
    <row r="237" spans="1:13" ht="20.25" x14ac:dyDescent="0.3">
      <c r="A237" s="10"/>
      <c r="B237" s="172"/>
      <c r="C237" s="207"/>
      <c r="D237" s="207"/>
      <c r="E237" s="169" t="s">
        <v>242</v>
      </c>
      <c r="F237" s="169"/>
      <c r="G237" s="169"/>
      <c r="H237" s="169"/>
      <c r="I237" s="125"/>
      <c r="J237" s="124"/>
      <c r="K237" s="124"/>
      <c r="L237" s="124"/>
      <c r="M237" s="12"/>
    </row>
    <row r="238" spans="1:13" ht="20.25" x14ac:dyDescent="0.3">
      <c r="A238" s="10"/>
      <c r="B238" s="8" t="s">
        <v>244</v>
      </c>
      <c r="C238" s="207" t="s">
        <v>243</v>
      </c>
      <c r="D238" s="207"/>
      <c r="E238" s="188"/>
      <c r="F238" s="188"/>
      <c r="G238" s="188"/>
      <c r="H238" s="188"/>
      <c r="I238" s="125"/>
      <c r="J238" s="124"/>
      <c r="K238" s="124"/>
      <c r="L238" s="124"/>
      <c r="M238" s="12"/>
    </row>
    <row r="239" spans="1:13" ht="20.25" x14ac:dyDescent="0.3">
      <c r="A239" s="10"/>
      <c r="B239" s="172" t="s">
        <v>255</v>
      </c>
      <c r="C239" s="207" t="s">
        <v>254</v>
      </c>
      <c r="D239" s="207"/>
      <c r="E239" s="211" t="s">
        <v>245</v>
      </c>
      <c r="F239" s="211"/>
      <c r="G239" s="211"/>
      <c r="H239" s="211"/>
      <c r="I239" s="125"/>
      <c r="J239" s="124"/>
      <c r="K239" s="124"/>
      <c r="L239" s="124"/>
      <c r="M239" s="12"/>
    </row>
    <row r="240" spans="1:13" ht="20.25" x14ac:dyDescent="0.3">
      <c r="A240" s="10"/>
      <c r="B240" s="172"/>
      <c r="C240" s="207"/>
      <c r="D240" s="207"/>
      <c r="E240" s="211" t="s">
        <v>246</v>
      </c>
      <c r="F240" s="211"/>
      <c r="G240" s="211"/>
      <c r="H240" s="211"/>
      <c r="I240" s="125"/>
      <c r="J240" s="124"/>
      <c r="K240" s="124"/>
      <c r="L240" s="124"/>
      <c r="M240" s="12"/>
    </row>
    <row r="241" spans="1:13" ht="20.25" x14ac:dyDescent="0.3">
      <c r="A241" s="10"/>
      <c r="B241" s="172"/>
      <c r="C241" s="207"/>
      <c r="D241" s="207"/>
      <c r="E241" s="211" t="s">
        <v>247</v>
      </c>
      <c r="F241" s="211"/>
      <c r="G241" s="211"/>
      <c r="H241" s="211"/>
      <c r="I241" s="125"/>
      <c r="J241" s="124"/>
      <c r="K241" s="124"/>
      <c r="L241" s="124"/>
      <c r="M241" s="12"/>
    </row>
    <row r="242" spans="1:13" ht="20.25" x14ac:dyDescent="0.3">
      <c r="A242" s="10"/>
      <c r="B242" s="172"/>
      <c r="C242" s="207"/>
      <c r="D242" s="207"/>
      <c r="E242" s="211" t="s">
        <v>248</v>
      </c>
      <c r="F242" s="211"/>
      <c r="G242" s="211"/>
      <c r="H242" s="211"/>
      <c r="I242" s="125"/>
      <c r="J242" s="124"/>
      <c r="K242" s="124"/>
      <c r="L242" s="124"/>
      <c r="M242" s="12"/>
    </row>
    <row r="243" spans="1:13" ht="20.25" x14ac:dyDescent="0.3">
      <c r="A243" s="10"/>
      <c r="B243" s="172"/>
      <c r="C243" s="207"/>
      <c r="D243" s="207"/>
      <c r="E243" s="211" t="s">
        <v>249</v>
      </c>
      <c r="F243" s="211"/>
      <c r="G243" s="211"/>
      <c r="H243" s="211"/>
      <c r="I243" s="125"/>
      <c r="J243" s="124"/>
      <c r="K243" s="124"/>
      <c r="L243" s="124"/>
      <c r="M243" s="12"/>
    </row>
    <row r="244" spans="1:13" ht="20.25" x14ac:dyDescent="0.3">
      <c r="A244" s="10"/>
      <c r="B244" s="172"/>
      <c r="C244" s="207"/>
      <c r="D244" s="207"/>
      <c r="E244" s="211" t="s">
        <v>250</v>
      </c>
      <c r="F244" s="211"/>
      <c r="G244" s="211"/>
      <c r="H244" s="211"/>
      <c r="I244" s="125"/>
      <c r="J244" s="124"/>
      <c r="K244" s="124"/>
      <c r="L244" s="124"/>
      <c r="M244" s="12"/>
    </row>
    <row r="245" spans="1:13" ht="20.25" x14ac:dyDescent="0.3">
      <c r="A245" s="10"/>
      <c r="B245" s="172"/>
      <c r="C245" s="207"/>
      <c r="D245" s="207"/>
      <c r="E245" s="211" t="s">
        <v>251</v>
      </c>
      <c r="F245" s="211"/>
      <c r="G245" s="211"/>
      <c r="H245" s="211"/>
      <c r="I245" s="125"/>
      <c r="J245" s="124"/>
      <c r="K245" s="124"/>
      <c r="L245" s="124"/>
      <c r="M245" s="12"/>
    </row>
    <row r="246" spans="1:13" ht="20.25" x14ac:dyDescent="0.3">
      <c r="A246" s="10"/>
      <c r="B246" s="8" t="s">
        <v>256</v>
      </c>
      <c r="C246" s="207" t="s">
        <v>252</v>
      </c>
      <c r="D246" s="207"/>
      <c r="E246" s="14" t="s">
        <v>253</v>
      </c>
      <c r="F246" s="14"/>
      <c r="G246" s="14"/>
      <c r="H246" s="14"/>
      <c r="I246" s="125"/>
      <c r="J246" s="124"/>
      <c r="K246" s="124"/>
      <c r="L246" s="124"/>
      <c r="M246" s="12"/>
    </row>
    <row r="247" spans="1:13" ht="20.25" x14ac:dyDescent="0.2">
      <c r="A247" s="10"/>
      <c r="B247" s="19" t="s">
        <v>258</v>
      </c>
      <c r="C247" s="145" t="s">
        <v>257</v>
      </c>
      <c r="D247" s="146"/>
      <c r="E247" s="146"/>
      <c r="F247" s="146"/>
      <c r="G247" s="146"/>
      <c r="H247" s="146"/>
      <c r="I247" s="36"/>
      <c r="J247" s="152"/>
      <c r="K247" s="152"/>
      <c r="L247" s="153"/>
      <c r="M247" s="23"/>
    </row>
    <row r="248" spans="1:13" ht="20.25" x14ac:dyDescent="0.3">
      <c r="A248" s="10"/>
      <c r="B248" s="172" t="s">
        <v>259</v>
      </c>
      <c r="C248" s="207" t="s">
        <v>4</v>
      </c>
      <c r="D248" s="207"/>
      <c r="E248" s="169" t="s">
        <v>260</v>
      </c>
      <c r="F248" s="169"/>
      <c r="G248" s="169"/>
      <c r="H248" s="169"/>
      <c r="I248" s="125"/>
      <c r="J248" s="124"/>
      <c r="K248" s="124"/>
      <c r="L248" s="124"/>
      <c r="M248" s="12"/>
    </row>
    <row r="249" spans="1:13" ht="20.25" x14ac:dyDescent="0.3">
      <c r="A249" s="10"/>
      <c r="B249" s="172"/>
      <c r="C249" s="207"/>
      <c r="D249" s="207"/>
      <c r="E249" s="169" t="s">
        <v>261</v>
      </c>
      <c r="F249" s="169"/>
      <c r="G249" s="169"/>
      <c r="H249" s="169"/>
      <c r="I249" s="125"/>
      <c r="J249" s="124"/>
      <c r="K249" s="124"/>
      <c r="L249" s="124"/>
      <c r="M249" s="12"/>
    </row>
    <row r="250" spans="1:13" ht="20.25" x14ac:dyDescent="0.3">
      <c r="A250" s="10"/>
      <c r="B250" s="8" t="s">
        <v>263</v>
      </c>
      <c r="C250" s="17" t="s">
        <v>262</v>
      </c>
      <c r="D250" s="17"/>
      <c r="E250" s="233"/>
      <c r="F250" s="234"/>
      <c r="G250" s="234"/>
      <c r="H250" s="235"/>
      <c r="I250" s="125"/>
      <c r="J250" s="124"/>
      <c r="K250" s="124"/>
      <c r="L250" s="124"/>
      <c r="M250" s="12"/>
    </row>
    <row r="251" spans="1:13" ht="20.25" x14ac:dyDescent="0.3">
      <c r="A251" s="10"/>
      <c r="B251" s="172" t="s">
        <v>264</v>
      </c>
      <c r="C251" s="207" t="s">
        <v>265</v>
      </c>
      <c r="D251" s="207"/>
      <c r="E251" s="169" t="s">
        <v>266</v>
      </c>
      <c r="F251" s="169"/>
      <c r="G251" s="169"/>
      <c r="H251" s="169"/>
      <c r="I251" s="125"/>
      <c r="J251" s="124"/>
      <c r="K251" s="124"/>
      <c r="L251" s="124"/>
      <c r="M251" s="12"/>
    </row>
    <row r="252" spans="1:13" ht="20.25" x14ac:dyDescent="0.3">
      <c r="A252" s="10"/>
      <c r="B252" s="172"/>
      <c r="C252" s="207"/>
      <c r="D252" s="207"/>
      <c r="E252" s="169" t="s">
        <v>267</v>
      </c>
      <c r="F252" s="169"/>
      <c r="G252" s="169"/>
      <c r="H252" s="169"/>
      <c r="I252" s="125"/>
      <c r="J252" s="124"/>
      <c r="K252" s="124"/>
      <c r="L252" s="124"/>
      <c r="M252" s="12"/>
    </row>
    <row r="253" spans="1:13" ht="20.25" x14ac:dyDescent="0.3">
      <c r="A253" s="10"/>
      <c r="B253" s="172"/>
      <c r="C253" s="207"/>
      <c r="D253" s="207"/>
      <c r="E253" s="169" t="s">
        <v>268</v>
      </c>
      <c r="F253" s="169"/>
      <c r="G253" s="169"/>
      <c r="H253" s="169"/>
      <c r="I253" s="125"/>
      <c r="J253" s="124"/>
      <c r="K253" s="124"/>
      <c r="L253" s="124"/>
      <c r="M253" s="12"/>
    </row>
    <row r="254" spans="1:13" ht="20.25" x14ac:dyDescent="0.3">
      <c r="A254" s="10"/>
      <c r="B254" s="172"/>
      <c r="C254" s="207"/>
      <c r="D254" s="207"/>
      <c r="E254" s="169" t="s">
        <v>269</v>
      </c>
      <c r="F254" s="169"/>
      <c r="G254" s="169"/>
      <c r="H254" s="169"/>
      <c r="I254" s="125"/>
      <c r="J254" s="124"/>
      <c r="K254" s="124"/>
      <c r="L254" s="124"/>
      <c r="M254" s="12"/>
    </row>
    <row r="255" spans="1:13" ht="20.25" x14ac:dyDescent="0.3">
      <c r="A255" s="10"/>
      <c r="B255" s="172"/>
      <c r="C255" s="207"/>
      <c r="D255" s="207"/>
      <c r="E255" s="169" t="s">
        <v>270</v>
      </c>
      <c r="F255" s="169"/>
      <c r="G255" s="169"/>
      <c r="H255" s="169"/>
      <c r="I255" s="125"/>
      <c r="J255" s="124"/>
      <c r="K255" s="124"/>
      <c r="L255" s="124"/>
      <c r="M255" s="12"/>
    </row>
    <row r="256" spans="1:13" ht="20.25" x14ac:dyDescent="0.3">
      <c r="A256" s="10"/>
      <c r="B256" s="172" t="s">
        <v>272</v>
      </c>
      <c r="C256" s="207" t="s">
        <v>271</v>
      </c>
      <c r="D256" s="207"/>
      <c r="E256" s="169" t="s">
        <v>273</v>
      </c>
      <c r="F256" s="169"/>
      <c r="G256" s="169"/>
      <c r="H256" s="169"/>
      <c r="I256" s="125"/>
      <c r="J256" s="124"/>
      <c r="K256" s="124"/>
      <c r="L256" s="124"/>
      <c r="M256" s="12"/>
    </row>
    <row r="257" spans="1:13" ht="20.25" x14ac:dyDescent="0.3">
      <c r="A257" s="10"/>
      <c r="B257" s="172"/>
      <c r="C257" s="207"/>
      <c r="D257" s="207"/>
      <c r="E257" s="169" t="s">
        <v>274</v>
      </c>
      <c r="F257" s="169"/>
      <c r="G257" s="169"/>
      <c r="H257" s="169"/>
      <c r="I257" s="125"/>
      <c r="J257" s="124"/>
      <c r="K257" s="124"/>
      <c r="L257" s="124"/>
      <c r="M257" s="12"/>
    </row>
    <row r="258" spans="1:13" ht="20.25" x14ac:dyDescent="0.3">
      <c r="A258" s="10"/>
      <c r="B258" s="172"/>
      <c r="C258" s="207"/>
      <c r="D258" s="207"/>
      <c r="E258" s="169" t="s">
        <v>275</v>
      </c>
      <c r="F258" s="169"/>
      <c r="G258" s="169"/>
      <c r="H258" s="169"/>
      <c r="I258" s="125"/>
      <c r="J258" s="124"/>
      <c r="K258" s="124"/>
      <c r="L258" s="124"/>
      <c r="M258" s="12"/>
    </row>
  </sheetData>
  <sheetProtection sheet="1" objects="1" scenarios="1"/>
  <mergeCells count="401">
    <mergeCell ref="E257:H257"/>
    <mergeCell ref="E258:H258"/>
    <mergeCell ref="C256:D258"/>
    <mergeCell ref="B256:B258"/>
    <mergeCell ref="E250:H250"/>
    <mergeCell ref="B50:B60"/>
    <mergeCell ref="C108:D112"/>
    <mergeCell ref="B108:B112"/>
    <mergeCell ref="C113:D116"/>
    <mergeCell ref="B113:B116"/>
    <mergeCell ref="B164:B169"/>
    <mergeCell ref="E252:H252"/>
    <mergeCell ref="E253:H253"/>
    <mergeCell ref="E254:H254"/>
    <mergeCell ref="E255:H255"/>
    <mergeCell ref="C251:D255"/>
    <mergeCell ref="B251:B255"/>
    <mergeCell ref="E256:H256"/>
    <mergeCell ref="E248:H248"/>
    <mergeCell ref="E249:H249"/>
    <mergeCell ref="C248:D249"/>
    <mergeCell ref="B248:B249"/>
    <mergeCell ref="E251:H251"/>
    <mergeCell ref="E241:H241"/>
    <mergeCell ref="E242:H242"/>
    <mergeCell ref="E243:H243"/>
    <mergeCell ref="E244:H244"/>
    <mergeCell ref="E245:H245"/>
    <mergeCell ref="C239:D245"/>
    <mergeCell ref="C246:D246"/>
    <mergeCell ref="B239:B245"/>
    <mergeCell ref="E234:H234"/>
    <mergeCell ref="E235:H235"/>
    <mergeCell ref="E236:H236"/>
    <mergeCell ref="E237:H237"/>
    <mergeCell ref="C232:D237"/>
    <mergeCell ref="B232:B237"/>
    <mergeCell ref="C238:D238"/>
    <mergeCell ref="E239:H239"/>
    <mergeCell ref="E240:H240"/>
    <mergeCell ref="E238:H238"/>
    <mergeCell ref="E232:H232"/>
    <mergeCell ref="E233:H233"/>
    <mergeCell ref="E218:H218"/>
    <mergeCell ref="C216:D218"/>
    <mergeCell ref="B216:B218"/>
    <mergeCell ref="E224:H224"/>
    <mergeCell ref="E225:H225"/>
    <mergeCell ref="E226:H226"/>
    <mergeCell ref="C223:D226"/>
    <mergeCell ref="B223:B226"/>
    <mergeCell ref="E228:H228"/>
    <mergeCell ref="C228:D231"/>
    <mergeCell ref="B228:B231"/>
    <mergeCell ref="E219:H219"/>
    <mergeCell ref="E220:H220"/>
    <mergeCell ref="E221:H221"/>
    <mergeCell ref="E222:H222"/>
    <mergeCell ref="C219:D222"/>
    <mergeCell ref="B219:B222"/>
    <mergeCell ref="E223:H223"/>
    <mergeCell ref="E230:H230"/>
    <mergeCell ref="E231:H231"/>
    <mergeCell ref="E229:H229"/>
    <mergeCell ref="B209:B210"/>
    <mergeCell ref="C211:D211"/>
    <mergeCell ref="E211:H211"/>
    <mergeCell ref="E212:H212"/>
    <mergeCell ref="E213:H213"/>
    <mergeCell ref="C212:D213"/>
    <mergeCell ref="E206:H206"/>
    <mergeCell ref="E207:H207"/>
    <mergeCell ref="E208:H208"/>
    <mergeCell ref="C205:D208"/>
    <mergeCell ref="B205:B208"/>
    <mergeCell ref="E209:H209"/>
    <mergeCell ref="B212:B213"/>
    <mergeCell ref="E210:H210"/>
    <mergeCell ref="C209:D210"/>
    <mergeCell ref="B202:B203"/>
    <mergeCell ref="C204:D204"/>
    <mergeCell ref="E204:H204"/>
    <mergeCell ref="E205:H205"/>
    <mergeCell ref="E197:H197"/>
    <mergeCell ref="E198:H198"/>
    <mergeCell ref="E199:H199"/>
    <mergeCell ref="C192:D199"/>
    <mergeCell ref="B192:B199"/>
    <mergeCell ref="E200:H200"/>
    <mergeCell ref="E201:H201"/>
    <mergeCell ref="C200:D201"/>
    <mergeCell ref="B200:B201"/>
    <mergeCell ref="E194:H194"/>
    <mergeCell ref="E195:H195"/>
    <mergeCell ref="E196:H196"/>
    <mergeCell ref="E202:H202"/>
    <mergeCell ref="E203:H203"/>
    <mergeCell ref="C202:D203"/>
    <mergeCell ref="E192:H192"/>
    <mergeCell ref="E193:H193"/>
    <mergeCell ref="B39:B47"/>
    <mergeCell ref="E176:H176"/>
    <mergeCell ref="E177:H177"/>
    <mergeCell ref="C174:D177"/>
    <mergeCell ref="B174:B177"/>
    <mergeCell ref="B170:B173"/>
    <mergeCell ref="E170:H170"/>
    <mergeCell ref="E171:H171"/>
    <mergeCell ref="E172:H172"/>
    <mergeCell ref="E173:H173"/>
    <mergeCell ref="C170:D173"/>
    <mergeCell ref="E174:H174"/>
    <mergeCell ref="E175:H175"/>
    <mergeCell ref="E107:H107"/>
    <mergeCell ref="C107:D107"/>
    <mergeCell ref="E110:H110"/>
    <mergeCell ref="E98:H98"/>
    <mergeCell ref="E99:H99"/>
    <mergeCell ref="E100:H100"/>
    <mergeCell ref="E101:H101"/>
    <mergeCell ref="E45:H45"/>
    <mergeCell ref="E46:H46"/>
    <mergeCell ref="E47:H47"/>
    <mergeCell ref="B73:B76"/>
    <mergeCell ref="B10:B11"/>
    <mergeCell ref="B35:B38"/>
    <mergeCell ref="C39:D47"/>
    <mergeCell ref="L10:L11"/>
    <mergeCell ref="E37:H37"/>
    <mergeCell ref="E116:H116"/>
    <mergeCell ref="C73:D76"/>
    <mergeCell ref="E73:H73"/>
    <mergeCell ref="E74:H74"/>
    <mergeCell ref="E76:H76"/>
    <mergeCell ref="E63:H63"/>
    <mergeCell ref="B61:B64"/>
    <mergeCell ref="B66:B69"/>
    <mergeCell ref="C66:D69"/>
    <mergeCell ref="E67:H67"/>
    <mergeCell ref="E68:H68"/>
    <mergeCell ref="E72:H72"/>
    <mergeCell ref="C70:D72"/>
    <mergeCell ref="E70:H70"/>
    <mergeCell ref="E71:H71"/>
    <mergeCell ref="B70:B72"/>
    <mergeCell ref="C61:D64"/>
    <mergeCell ref="E61:H61"/>
    <mergeCell ref="E62:H62"/>
    <mergeCell ref="B1:C9"/>
    <mergeCell ref="J1:L9"/>
    <mergeCell ref="D1:I1"/>
    <mergeCell ref="E2:G2"/>
    <mergeCell ref="E3:G3"/>
    <mergeCell ref="E4:G4"/>
    <mergeCell ref="E5:G5"/>
    <mergeCell ref="E6:G6"/>
    <mergeCell ref="E7:G7"/>
    <mergeCell ref="E8:G8"/>
    <mergeCell ref="E9:G9"/>
    <mergeCell ref="I10:I11"/>
    <mergeCell ref="J10:J11"/>
    <mergeCell ref="K10:K11"/>
    <mergeCell ref="E17:H17"/>
    <mergeCell ref="C10:D11"/>
    <mergeCell ref="E10:H11"/>
    <mergeCell ref="E34:H34"/>
    <mergeCell ref="E109:H109"/>
    <mergeCell ref="E112:H112"/>
    <mergeCell ref="C103:D103"/>
    <mergeCell ref="E103:H103"/>
    <mergeCell ref="C85:D85"/>
    <mergeCell ref="E85:H85"/>
    <mergeCell ref="E66:H66"/>
    <mergeCell ref="E69:H69"/>
    <mergeCell ref="E53:H53"/>
    <mergeCell ref="E54:H54"/>
    <mergeCell ref="E55:H55"/>
    <mergeCell ref="C50:D60"/>
    <mergeCell ref="E56:H56"/>
    <mergeCell ref="E57:H57"/>
    <mergeCell ref="E60:H60"/>
    <mergeCell ref="E58:H58"/>
    <mergeCell ref="E59:H59"/>
    <mergeCell ref="E185:H185"/>
    <mergeCell ref="E186:H186"/>
    <mergeCell ref="E188:H188"/>
    <mergeCell ref="E189:H189"/>
    <mergeCell ref="E190:H190"/>
    <mergeCell ref="C178:D178"/>
    <mergeCell ref="E178:H178"/>
    <mergeCell ref="C179:D179"/>
    <mergeCell ref="E179:H179"/>
    <mergeCell ref="E180:H180"/>
    <mergeCell ref="E181:H181"/>
    <mergeCell ref="E182:H182"/>
    <mergeCell ref="C180:D182"/>
    <mergeCell ref="E183:H183"/>
    <mergeCell ref="M113:M116"/>
    <mergeCell ref="C148:D148"/>
    <mergeCell ref="E130:H130"/>
    <mergeCell ref="E114:H114"/>
    <mergeCell ref="E113:H113"/>
    <mergeCell ref="C140:D140"/>
    <mergeCell ref="E119:H119"/>
    <mergeCell ref="E108:H108"/>
    <mergeCell ref="E187:H187"/>
    <mergeCell ref="C185:D190"/>
    <mergeCell ref="C134:D135"/>
    <mergeCell ref="C164:D169"/>
    <mergeCell ref="E140:H140"/>
    <mergeCell ref="E155:H155"/>
    <mergeCell ref="C154:D156"/>
    <mergeCell ref="E156:H156"/>
    <mergeCell ref="E111:H111"/>
    <mergeCell ref="E165:H165"/>
    <mergeCell ref="E129:H129"/>
    <mergeCell ref="C137:D137"/>
    <mergeCell ref="C138:D138"/>
    <mergeCell ref="C159:D163"/>
    <mergeCell ref="E184:H184"/>
    <mergeCell ref="C183:D184"/>
    <mergeCell ref="E215:H215"/>
    <mergeCell ref="C215:D215"/>
    <mergeCell ref="E216:H216"/>
    <mergeCell ref="E217:H217"/>
    <mergeCell ref="C78:D78"/>
    <mergeCell ref="E78:H78"/>
    <mergeCell ref="E81:H81"/>
    <mergeCell ref="E82:H82"/>
    <mergeCell ref="E75:H75"/>
    <mergeCell ref="E92:H92"/>
    <mergeCell ref="E104:H104"/>
    <mergeCell ref="E120:H120"/>
    <mergeCell ref="E121:H121"/>
    <mergeCell ref="E122:H122"/>
    <mergeCell ref="C141:D141"/>
    <mergeCell ref="C142:D142"/>
    <mergeCell ref="C136:D136"/>
    <mergeCell ref="E136:H136"/>
    <mergeCell ref="E141:H141"/>
    <mergeCell ref="E142:H142"/>
    <mergeCell ref="E125:H125"/>
    <mergeCell ref="E135:H135"/>
    <mergeCell ref="C191:D191"/>
    <mergeCell ref="E191:H191"/>
    <mergeCell ref="E50:H50"/>
    <mergeCell ref="E51:H51"/>
    <mergeCell ref="E52:H52"/>
    <mergeCell ref="E65:H65"/>
    <mergeCell ref="E64:H64"/>
    <mergeCell ref="C65:D65"/>
    <mergeCell ref="E32:H32"/>
    <mergeCell ref="C28:D28"/>
    <mergeCell ref="E28:H28"/>
    <mergeCell ref="E29:H29"/>
    <mergeCell ref="C30:D30"/>
    <mergeCell ref="E30:H30"/>
    <mergeCell ref="C29:D29"/>
    <mergeCell ref="E36:H36"/>
    <mergeCell ref="C35:D38"/>
    <mergeCell ref="C33:D34"/>
    <mergeCell ref="E38:H38"/>
    <mergeCell ref="M10:M11"/>
    <mergeCell ref="C26:D26"/>
    <mergeCell ref="E42:H42"/>
    <mergeCell ref="E39:H39"/>
    <mergeCell ref="E40:H40"/>
    <mergeCell ref="E41:H41"/>
    <mergeCell ref="E33:H33"/>
    <mergeCell ref="E35:H35"/>
    <mergeCell ref="E43:H43"/>
    <mergeCell ref="E14:H14"/>
    <mergeCell ref="C13:D19"/>
    <mergeCell ref="J31:L31"/>
    <mergeCell ref="C32:D32"/>
    <mergeCell ref="E21:H21"/>
    <mergeCell ref="E22:H22"/>
    <mergeCell ref="C23:D23"/>
    <mergeCell ref="E16:H16"/>
    <mergeCell ref="E18:H18"/>
    <mergeCell ref="C31:H31"/>
    <mergeCell ref="E26:H26"/>
    <mergeCell ref="C25:D25"/>
    <mergeCell ref="E25:H25"/>
    <mergeCell ref="B27:L27"/>
    <mergeCell ref="B33:B34"/>
    <mergeCell ref="B159:B163"/>
    <mergeCell ref="E164:H164"/>
    <mergeCell ref="B126:B130"/>
    <mergeCell ref="E131:H131"/>
    <mergeCell ref="E132:H132"/>
    <mergeCell ref="E133:H133"/>
    <mergeCell ref="C131:D133"/>
    <mergeCell ref="B131:B133"/>
    <mergeCell ref="E134:H134"/>
    <mergeCell ref="C139:D139"/>
    <mergeCell ref="E137:H137"/>
    <mergeCell ref="E138:H138"/>
    <mergeCell ref="E139:H139"/>
    <mergeCell ref="C126:D130"/>
    <mergeCell ref="E126:H126"/>
    <mergeCell ref="E127:H127"/>
    <mergeCell ref="E128:H128"/>
    <mergeCell ref="B134:B135"/>
    <mergeCell ref="C152:D153"/>
    <mergeCell ref="B152:B153"/>
    <mergeCell ref="E145:H145"/>
    <mergeCell ref="E151:H151"/>
    <mergeCell ref="C149:D151"/>
    <mergeCell ref="B149:B151"/>
    <mergeCell ref="B180:B182"/>
    <mergeCell ref="B183:B184"/>
    <mergeCell ref="B185:B190"/>
    <mergeCell ref="E147:H147"/>
    <mergeCell ref="E146:H146"/>
    <mergeCell ref="C144:D147"/>
    <mergeCell ref="E148:H148"/>
    <mergeCell ref="E149:H149"/>
    <mergeCell ref="E150:H150"/>
    <mergeCell ref="E144:H144"/>
    <mergeCell ref="E167:H167"/>
    <mergeCell ref="E168:H168"/>
    <mergeCell ref="E169:H169"/>
    <mergeCell ref="E158:H158"/>
    <mergeCell ref="C158:D158"/>
    <mergeCell ref="E159:H159"/>
    <mergeCell ref="E163:H163"/>
    <mergeCell ref="E160:H160"/>
    <mergeCell ref="E161:H161"/>
    <mergeCell ref="E162:H162"/>
    <mergeCell ref="B154:B156"/>
    <mergeCell ref="C157:D157"/>
    <mergeCell ref="E157:H157"/>
    <mergeCell ref="B144:B147"/>
    <mergeCell ref="B13:B19"/>
    <mergeCell ref="C20:D20"/>
    <mergeCell ref="E20:H20"/>
    <mergeCell ref="B21:B22"/>
    <mergeCell ref="C21:D22"/>
    <mergeCell ref="E23:H23"/>
    <mergeCell ref="C24:D24"/>
    <mergeCell ref="E24:H24"/>
    <mergeCell ref="E13:H13"/>
    <mergeCell ref="E15:H15"/>
    <mergeCell ref="E19:H19"/>
    <mergeCell ref="B93:B97"/>
    <mergeCell ref="C79:D81"/>
    <mergeCell ref="B79:B81"/>
    <mergeCell ref="E79:H79"/>
    <mergeCell ref="E80:H80"/>
    <mergeCell ref="E83:H83"/>
    <mergeCell ref="C82:D84"/>
    <mergeCell ref="E84:H84"/>
    <mergeCell ref="B82:B84"/>
    <mergeCell ref="E88:H88"/>
    <mergeCell ref="E89:H89"/>
    <mergeCell ref="E90:H90"/>
    <mergeCell ref="E91:H91"/>
    <mergeCell ref="C86:D92"/>
    <mergeCell ref="B86:B92"/>
    <mergeCell ref="E87:H87"/>
    <mergeCell ref="E86:H86"/>
    <mergeCell ref="E152:H152"/>
    <mergeCell ref="E153:H153"/>
    <mergeCell ref="B98:B101"/>
    <mergeCell ref="C98:D101"/>
    <mergeCell ref="E105:H105"/>
    <mergeCell ref="E106:H106"/>
    <mergeCell ref="C104:D106"/>
    <mergeCell ref="B104:B106"/>
    <mergeCell ref="E115:H115"/>
    <mergeCell ref="E124:H124"/>
    <mergeCell ref="E123:H123"/>
    <mergeCell ref="C117:D125"/>
    <mergeCell ref="B117:B125"/>
    <mergeCell ref="E117:H117"/>
    <mergeCell ref="E118:H118"/>
    <mergeCell ref="C214:H214"/>
    <mergeCell ref="J214:L214"/>
    <mergeCell ref="C227:H227"/>
    <mergeCell ref="C247:H247"/>
    <mergeCell ref="J247:L247"/>
    <mergeCell ref="C12:H12"/>
    <mergeCell ref="J12:L12"/>
    <mergeCell ref="C48:H48"/>
    <mergeCell ref="C77:H77"/>
    <mergeCell ref="J77:L77"/>
    <mergeCell ref="J48:L48"/>
    <mergeCell ref="C102:H102"/>
    <mergeCell ref="J102:L102"/>
    <mergeCell ref="C143:H143"/>
    <mergeCell ref="J143:L143"/>
    <mergeCell ref="E97:H97"/>
    <mergeCell ref="E93:H93"/>
    <mergeCell ref="C93:D97"/>
    <mergeCell ref="E94:H94"/>
    <mergeCell ref="E95:H95"/>
    <mergeCell ref="E96:H96"/>
    <mergeCell ref="C49:D49"/>
    <mergeCell ref="E49:H49"/>
    <mergeCell ref="E44:H44"/>
  </mergeCells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&amp;C&amp;A</oddHeader>
    <oddFooter>Page &amp;P&amp;Rنظام ادارة الجودة جامعة العلوم.xlsx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S20"/>
  <sheetViews>
    <sheetView rightToLeft="1" workbookViewId="0">
      <selection activeCell="K9" sqref="K9"/>
    </sheetView>
  </sheetViews>
  <sheetFormatPr defaultRowHeight="14.25" x14ac:dyDescent="0.2"/>
  <cols>
    <col min="1" max="1" width="7.375" customWidth="1"/>
    <col min="2" max="2" width="12.875" customWidth="1"/>
    <col min="4" max="4" width="13.875" customWidth="1"/>
    <col min="8" max="8" width="44" customWidth="1"/>
    <col min="9" max="9" width="18.125" customWidth="1"/>
    <col min="11" max="11" width="14.25" customWidth="1"/>
    <col min="14" max="14" width="13.75" customWidth="1"/>
  </cols>
  <sheetData>
    <row r="3" spans="1:19" ht="20.100000000000001" customHeight="1" x14ac:dyDescent="0.25">
      <c r="A3" s="10"/>
      <c r="B3" s="240" t="s">
        <v>277</v>
      </c>
      <c r="C3" s="219" t="s">
        <v>9</v>
      </c>
      <c r="D3" s="219"/>
      <c r="E3" s="219" t="s">
        <v>44</v>
      </c>
      <c r="F3" s="219"/>
      <c r="G3" s="219"/>
      <c r="H3" s="219"/>
      <c r="I3" s="216" t="s">
        <v>405</v>
      </c>
      <c r="J3" s="73"/>
      <c r="K3" s="73"/>
      <c r="L3" s="73"/>
      <c r="M3" s="194" t="s">
        <v>26</v>
      </c>
      <c r="N3" s="1"/>
      <c r="O3" s="1"/>
      <c r="P3" s="1"/>
      <c r="Q3" s="1"/>
      <c r="R3" s="1"/>
      <c r="S3" s="1"/>
    </row>
    <row r="4" spans="1:19" ht="20.100000000000001" customHeight="1" x14ac:dyDescent="0.25">
      <c r="A4" s="10"/>
      <c r="B4" s="240"/>
      <c r="C4" s="219"/>
      <c r="D4" s="219"/>
      <c r="E4" s="219"/>
      <c r="F4" s="219"/>
      <c r="G4" s="219"/>
      <c r="H4" s="219"/>
      <c r="I4" s="217"/>
      <c r="J4" s="73" t="s">
        <v>397</v>
      </c>
      <c r="K4" s="73" t="s">
        <v>404</v>
      </c>
      <c r="L4" s="73" t="s">
        <v>399</v>
      </c>
      <c r="M4" s="194"/>
      <c r="N4" s="1"/>
      <c r="O4" s="1"/>
      <c r="P4" s="1"/>
      <c r="Q4" s="1"/>
      <c r="R4" s="1"/>
      <c r="S4" s="1"/>
    </row>
    <row r="5" spans="1:19" ht="20.100000000000001" customHeight="1" x14ac:dyDescent="0.25">
      <c r="A5" s="10"/>
      <c r="B5" s="27"/>
      <c r="C5" s="154"/>
      <c r="D5" s="155"/>
      <c r="E5" s="155"/>
      <c r="F5" s="155"/>
      <c r="G5" s="155"/>
      <c r="H5" s="156"/>
      <c r="I5" s="28"/>
      <c r="J5" s="157"/>
      <c r="K5" s="158"/>
      <c r="L5" s="159"/>
      <c r="M5" s="37">
        <f>M19</f>
        <v>76.92307692307692</v>
      </c>
      <c r="N5" s="1"/>
      <c r="O5" s="1"/>
      <c r="P5" s="1"/>
      <c r="Q5" s="1"/>
      <c r="R5" s="1"/>
      <c r="S5" s="1"/>
    </row>
    <row r="6" spans="1:19" ht="20.100000000000001" customHeight="1" x14ac:dyDescent="0.3">
      <c r="A6" s="10"/>
      <c r="B6" s="185">
        <v>1</v>
      </c>
      <c r="C6" s="196" t="s">
        <v>4</v>
      </c>
      <c r="D6" s="197"/>
      <c r="E6" s="169" t="s">
        <v>281</v>
      </c>
      <c r="F6" s="169"/>
      <c r="G6" s="169"/>
      <c r="H6" s="169"/>
      <c r="I6" s="123"/>
      <c r="J6" s="129">
        <v>1</v>
      </c>
      <c r="K6" s="129"/>
      <c r="L6" s="129"/>
      <c r="M6" s="238" t="s">
        <v>408</v>
      </c>
      <c r="N6" s="239"/>
      <c r="O6" s="239"/>
      <c r="P6" s="239"/>
      <c r="Q6" s="239"/>
      <c r="R6" s="239"/>
      <c r="S6" s="239"/>
    </row>
    <row r="7" spans="1:19" ht="20.100000000000001" customHeight="1" x14ac:dyDescent="0.3">
      <c r="A7" s="10"/>
      <c r="B7" s="185"/>
      <c r="C7" s="198"/>
      <c r="D7" s="199"/>
      <c r="E7" s="169" t="s">
        <v>279</v>
      </c>
      <c r="F7" s="169"/>
      <c r="G7" s="169"/>
      <c r="H7" s="169"/>
      <c r="I7" s="123"/>
      <c r="J7" s="129">
        <v>1</v>
      </c>
      <c r="K7" s="129"/>
      <c r="L7" s="129"/>
      <c r="M7" s="67"/>
    </row>
    <row r="8" spans="1:19" ht="20.100000000000001" customHeight="1" x14ac:dyDescent="0.3">
      <c r="A8" s="10"/>
      <c r="B8" s="185"/>
      <c r="C8" s="198"/>
      <c r="D8" s="199"/>
      <c r="E8" s="186" t="s">
        <v>280</v>
      </c>
      <c r="F8" s="186"/>
      <c r="G8" s="186"/>
      <c r="H8" s="186"/>
      <c r="I8" s="123"/>
      <c r="J8" s="129"/>
      <c r="K8" s="129"/>
      <c r="L8" s="129">
        <v>1</v>
      </c>
    </row>
    <row r="9" spans="1:19" ht="20.100000000000001" customHeight="1" x14ac:dyDescent="0.3">
      <c r="A9" s="10"/>
      <c r="B9" s="185"/>
      <c r="C9" s="198"/>
      <c r="D9" s="199"/>
      <c r="E9" s="186" t="s">
        <v>282</v>
      </c>
      <c r="F9" s="186"/>
      <c r="G9" s="186"/>
      <c r="H9" s="186"/>
      <c r="I9" s="123"/>
      <c r="J9" s="129"/>
      <c r="K9" s="129"/>
      <c r="L9" s="129">
        <v>1</v>
      </c>
      <c r="M9" s="67"/>
    </row>
    <row r="10" spans="1:19" ht="20.100000000000001" customHeight="1" x14ac:dyDescent="0.3">
      <c r="A10" s="10"/>
      <c r="B10" s="185"/>
      <c r="C10" s="198"/>
      <c r="D10" s="199"/>
      <c r="E10" s="186" t="s">
        <v>284</v>
      </c>
      <c r="F10" s="186"/>
      <c r="G10" s="186"/>
      <c r="H10" s="186"/>
      <c r="I10" s="123"/>
      <c r="J10" s="129"/>
      <c r="K10" s="129">
        <v>1</v>
      </c>
      <c r="L10" s="129"/>
      <c r="M10" s="67"/>
    </row>
    <row r="11" spans="1:19" ht="20.100000000000001" customHeight="1" x14ac:dyDescent="0.3">
      <c r="A11" s="10"/>
      <c r="B11" s="185"/>
      <c r="C11" s="198"/>
      <c r="D11" s="199"/>
      <c r="E11" s="186" t="s">
        <v>283</v>
      </c>
      <c r="F11" s="186"/>
      <c r="G11" s="186"/>
      <c r="H11" s="186"/>
      <c r="I11" s="123"/>
      <c r="J11" s="129"/>
      <c r="K11" s="129">
        <v>1</v>
      </c>
      <c r="L11" s="129"/>
      <c r="M11" s="67"/>
    </row>
    <row r="12" spans="1:19" ht="20.100000000000001" customHeight="1" x14ac:dyDescent="0.3">
      <c r="A12" s="10"/>
      <c r="B12" s="185"/>
      <c r="C12" s="200"/>
      <c r="D12" s="201"/>
      <c r="E12" s="241" t="s">
        <v>285</v>
      </c>
      <c r="F12" s="242"/>
      <c r="G12" s="242"/>
      <c r="H12" s="243"/>
      <c r="I12" s="123"/>
      <c r="J12" s="129"/>
      <c r="K12" s="129">
        <v>1</v>
      </c>
      <c r="L12" s="129"/>
      <c r="M12" s="67"/>
    </row>
    <row r="13" spans="1:19" ht="20.100000000000001" customHeight="1" x14ac:dyDescent="0.3">
      <c r="A13" s="10"/>
      <c r="B13" s="32">
        <v>2</v>
      </c>
      <c r="C13" s="171" t="s">
        <v>286</v>
      </c>
      <c r="D13" s="171"/>
      <c r="E13" s="186" t="s">
        <v>287</v>
      </c>
      <c r="F13" s="186"/>
      <c r="G13" s="186"/>
      <c r="H13" s="186"/>
      <c r="I13" s="123"/>
      <c r="J13" s="129"/>
      <c r="K13" s="129"/>
      <c r="L13" s="129">
        <v>1</v>
      </c>
      <c r="M13" s="67"/>
    </row>
    <row r="14" spans="1:19" ht="20.100000000000001" customHeight="1" x14ac:dyDescent="0.3">
      <c r="A14" s="10"/>
      <c r="B14" s="185">
        <v>3</v>
      </c>
      <c r="C14" s="171" t="s">
        <v>288</v>
      </c>
      <c r="D14" s="171"/>
      <c r="E14" s="186" t="s">
        <v>289</v>
      </c>
      <c r="F14" s="186"/>
      <c r="G14" s="186"/>
      <c r="H14" s="186"/>
      <c r="I14" s="123"/>
      <c r="J14" s="129"/>
      <c r="K14" s="129"/>
      <c r="L14" s="129">
        <v>1</v>
      </c>
      <c r="M14" s="67"/>
    </row>
    <row r="15" spans="1:19" ht="20.100000000000001" customHeight="1" x14ac:dyDescent="0.3">
      <c r="A15" s="10"/>
      <c r="B15" s="185"/>
      <c r="C15" s="171"/>
      <c r="D15" s="171"/>
      <c r="E15" s="186" t="s">
        <v>290</v>
      </c>
      <c r="F15" s="186"/>
      <c r="G15" s="186"/>
      <c r="H15" s="186"/>
      <c r="I15" s="123"/>
      <c r="J15" s="129"/>
      <c r="K15" s="129"/>
      <c r="L15" s="129">
        <v>1</v>
      </c>
      <c r="M15" s="67"/>
    </row>
    <row r="16" spans="1:19" ht="20.100000000000001" customHeight="1" x14ac:dyDescent="0.3">
      <c r="A16" s="10"/>
      <c r="B16" s="32">
        <v>4</v>
      </c>
      <c r="C16" s="171" t="s">
        <v>291</v>
      </c>
      <c r="D16" s="171"/>
      <c r="E16" s="187" t="s">
        <v>292</v>
      </c>
      <c r="F16" s="187"/>
      <c r="G16" s="187"/>
      <c r="H16" s="187"/>
      <c r="I16" s="123"/>
      <c r="J16" s="129"/>
      <c r="K16" s="129"/>
      <c r="L16" s="129">
        <v>1</v>
      </c>
      <c r="M16" s="67"/>
    </row>
    <row r="17" spans="1:17" ht="20.100000000000001" customHeight="1" x14ac:dyDescent="0.3">
      <c r="A17" s="10"/>
      <c r="B17" s="32">
        <v>5</v>
      </c>
      <c r="C17" s="171" t="s">
        <v>293</v>
      </c>
      <c r="D17" s="171"/>
      <c r="E17" s="187" t="s">
        <v>294</v>
      </c>
      <c r="F17" s="187"/>
      <c r="G17" s="187"/>
      <c r="H17" s="187"/>
      <c r="I17" s="123"/>
      <c r="J17" s="129"/>
      <c r="K17" s="129"/>
      <c r="L17" s="129">
        <v>1</v>
      </c>
      <c r="M17" s="67"/>
    </row>
    <row r="18" spans="1:17" ht="20.100000000000001" customHeight="1" x14ac:dyDescent="0.3">
      <c r="A18" s="10"/>
      <c r="B18" s="32">
        <v>6</v>
      </c>
      <c r="C18" s="171" t="s">
        <v>296</v>
      </c>
      <c r="D18" s="171"/>
      <c r="E18" s="187" t="s">
        <v>295</v>
      </c>
      <c r="F18" s="187"/>
      <c r="G18" s="187"/>
      <c r="H18" s="187"/>
      <c r="I18" s="123"/>
      <c r="J18" s="130"/>
      <c r="K18" s="130">
        <v>1</v>
      </c>
      <c r="L18" s="130">
        <v>1</v>
      </c>
      <c r="M18" s="67"/>
    </row>
    <row r="19" spans="1:17" ht="20.100000000000001" customHeight="1" x14ac:dyDescent="0.35">
      <c r="A19" s="10"/>
      <c r="B19" s="32"/>
      <c r="C19" s="171"/>
      <c r="D19" s="171"/>
      <c r="E19" s="171"/>
      <c r="F19" s="171"/>
      <c r="G19" s="171"/>
      <c r="H19" s="171"/>
      <c r="I19" s="66"/>
      <c r="J19" s="84">
        <f>(J6+J7+J8+J9+J10+J11+J12+J13+J14+J15+J16+J17+J18)*0</f>
        <v>0</v>
      </c>
      <c r="K19" s="84">
        <f>(K6+K7+K8+K9+K10+K11+K12+K13+K14+K15+K16+K17+K18)/13*100/2</f>
        <v>15.384615384615385</v>
      </c>
      <c r="L19" s="84">
        <f>(L6+L7+L8+L9+L10+L11+L12+L13+L14+L15+L16+L17+L18)/13*100</f>
        <v>61.53846153846154</v>
      </c>
      <c r="M19" s="85">
        <f>SUM(J19:L19)</f>
        <v>76.92307692307692</v>
      </c>
      <c r="N19" s="72" t="s">
        <v>391</v>
      </c>
      <c r="O19" s="236" t="s">
        <v>406</v>
      </c>
      <c r="P19" s="237"/>
      <c r="Q19" s="237"/>
    </row>
    <row r="20" spans="1:17" ht="23.25" x14ac:dyDescent="0.35">
      <c r="J20" s="84">
        <f>J6+J7+J8+J9+J10+J11+J12+J13+J14+J15+J16+J17+J18</f>
        <v>2</v>
      </c>
      <c r="K20" s="84">
        <f t="shared" ref="K20:L20" si="0">K6+K7+K8+K9+K10+K11+K12+K13+K14+K15+K16+K17+K18</f>
        <v>4</v>
      </c>
      <c r="L20" s="84">
        <f t="shared" si="0"/>
        <v>8</v>
      </c>
      <c r="M20" s="84">
        <f>SUM(J20:L20)</f>
        <v>14</v>
      </c>
      <c r="N20" s="72" t="s">
        <v>395</v>
      </c>
      <c r="O20" s="236" t="s">
        <v>406</v>
      </c>
      <c r="P20" s="237"/>
      <c r="Q20" s="237"/>
    </row>
  </sheetData>
  <sheetProtection password="CF7A" sheet="1" objects="1" scenarios="1" selectLockedCells="1"/>
  <mergeCells count="33">
    <mergeCell ref="E6:H6"/>
    <mergeCell ref="O19:Q19"/>
    <mergeCell ref="B3:B4"/>
    <mergeCell ref="C3:D4"/>
    <mergeCell ref="E3:H4"/>
    <mergeCell ref="I3:I4"/>
    <mergeCell ref="B14:B15"/>
    <mergeCell ref="C14:D15"/>
    <mergeCell ref="E14:H14"/>
    <mergeCell ref="E15:H15"/>
    <mergeCell ref="E10:H10"/>
    <mergeCell ref="E11:H11"/>
    <mergeCell ref="E12:H12"/>
    <mergeCell ref="C13:D13"/>
    <mergeCell ref="E13:H13"/>
    <mergeCell ref="B6:B12"/>
    <mergeCell ref="C6:D12"/>
    <mergeCell ref="O20:Q20"/>
    <mergeCell ref="M3:M4"/>
    <mergeCell ref="C5:H5"/>
    <mergeCell ref="J5:L5"/>
    <mergeCell ref="C19:D19"/>
    <mergeCell ref="E19:H19"/>
    <mergeCell ref="C16:D16"/>
    <mergeCell ref="E16:H16"/>
    <mergeCell ref="C17:D17"/>
    <mergeCell ref="E17:H17"/>
    <mergeCell ref="C18:D18"/>
    <mergeCell ref="E18:H18"/>
    <mergeCell ref="E7:H7"/>
    <mergeCell ref="E8:H8"/>
    <mergeCell ref="E9:H9"/>
    <mergeCell ref="M6:S6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S9"/>
  <sheetViews>
    <sheetView rightToLeft="1" workbookViewId="0">
      <selection activeCell="C6" sqref="C6:D6"/>
    </sheetView>
  </sheetViews>
  <sheetFormatPr defaultRowHeight="14.25" x14ac:dyDescent="0.2"/>
  <cols>
    <col min="9" max="9" width="14.5" customWidth="1"/>
  </cols>
  <sheetData>
    <row r="2" spans="1:19" ht="15" x14ac:dyDescent="0.25">
      <c r="I2" s="73" t="s">
        <v>405</v>
      </c>
      <c r="J2" s="73" t="s">
        <v>397</v>
      </c>
      <c r="K2" s="73" t="s">
        <v>404</v>
      </c>
      <c r="L2" s="73" t="s">
        <v>399</v>
      </c>
    </row>
    <row r="3" spans="1:19" ht="20.100000000000001" customHeight="1" x14ac:dyDescent="0.3">
      <c r="A3" s="10"/>
      <c r="B3" s="203" t="s">
        <v>297</v>
      </c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9"/>
    </row>
    <row r="4" spans="1:19" ht="20.100000000000001" customHeight="1" x14ac:dyDescent="0.3">
      <c r="A4" s="10"/>
      <c r="B4" s="31"/>
      <c r="C4" s="160"/>
      <c r="D4" s="161"/>
      <c r="E4" s="161"/>
      <c r="F4" s="161"/>
      <c r="G4" s="161"/>
      <c r="H4" s="162"/>
      <c r="I4" s="30"/>
      <c r="J4" s="166"/>
      <c r="K4" s="167"/>
      <c r="L4" s="168"/>
      <c r="M4" s="29"/>
    </row>
    <row r="5" spans="1:19" ht="20.100000000000001" customHeight="1" x14ac:dyDescent="0.3">
      <c r="A5" s="10"/>
      <c r="B5" s="32">
        <v>1</v>
      </c>
      <c r="C5" s="171" t="s">
        <v>0</v>
      </c>
      <c r="D5" s="171"/>
      <c r="E5" s="205" t="s">
        <v>298</v>
      </c>
      <c r="F5" s="205"/>
      <c r="G5" s="205"/>
      <c r="H5" s="205"/>
      <c r="I5" s="123"/>
      <c r="J5" s="129"/>
      <c r="K5" s="129"/>
      <c r="L5" s="129">
        <v>1</v>
      </c>
      <c r="M5" s="238" t="s">
        <v>408</v>
      </c>
      <c r="N5" s="239"/>
      <c r="O5" s="239"/>
      <c r="P5" s="239"/>
      <c r="Q5" s="239"/>
      <c r="R5" s="239"/>
      <c r="S5" s="239"/>
    </row>
    <row r="6" spans="1:19" ht="20.100000000000001" customHeight="1" x14ac:dyDescent="0.3">
      <c r="A6" s="10"/>
      <c r="B6" s="32">
        <v>2</v>
      </c>
      <c r="C6" s="171" t="s">
        <v>299</v>
      </c>
      <c r="D6" s="171"/>
      <c r="E6" s="171"/>
      <c r="F6" s="171"/>
      <c r="G6" s="171"/>
      <c r="H6" s="171"/>
      <c r="I6" s="123"/>
      <c r="J6" s="129"/>
      <c r="K6" s="129"/>
      <c r="L6" s="129">
        <v>1</v>
      </c>
      <c r="M6" s="29"/>
    </row>
    <row r="7" spans="1:19" ht="20.100000000000001" customHeight="1" x14ac:dyDescent="0.3">
      <c r="A7" s="10"/>
      <c r="B7" s="32">
        <v>3</v>
      </c>
      <c r="C7" s="171" t="s">
        <v>300</v>
      </c>
      <c r="D7" s="171"/>
      <c r="E7" s="205" t="s">
        <v>301</v>
      </c>
      <c r="F7" s="205"/>
      <c r="G7" s="205"/>
      <c r="H7" s="205"/>
      <c r="I7" s="123"/>
      <c r="J7" s="129"/>
      <c r="K7" s="129"/>
      <c r="L7" s="129">
        <v>1</v>
      </c>
      <c r="M7" s="29"/>
    </row>
    <row r="8" spans="1:19" ht="20.100000000000001" customHeight="1" x14ac:dyDescent="0.35">
      <c r="A8" s="10"/>
      <c r="B8" s="32"/>
      <c r="C8" s="171"/>
      <c r="D8" s="171"/>
      <c r="E8" s="205"/>
      <c r="F8" s="205"/>
      <c r="G8" s="205"/>
      <c r="H8" s="205"/>
      <c r="I8" s="21"/>
      <c r="J8" s="62">
        <f>(J5+J6+J7)*0</f>
        <v>0</v>
      </c>
      <c r="K8" s="62">
        <f>(K5+K6+K7)/3*100/2</f>
        <v>0</v>
      </c>
      <c r="L8" s="62">
        <f>(L5+L6+L7)/3*100</f>
        <v>100</v>
      </c>
      <c r="M8" s="65">
        <f>SUM(J8:L8)</f>
        <v>100</v>
      </c>
      <c r="N8" t="s">
        <v>391</v>
      </c>
    </row>
    <row r="9" spans="1:19" ht="20.100000000000001" customHeight="1" x14ac:dyDescent="0.35">
      <c r="J9" s="59">
        <f>J5+J6+J7</f>
        <v>0</v>
      </c>
      <c r="K9" s="59">
        <f t="shared" ref="K9:L9" si="0">K5+K6+K7</f>
        <v>0</v>
      </c>
      <c r="L9" s="59">
        <f t="shared" si="0"/>
        <v>3</v>
      </c>
      <c r="M9" s="59">
        <f>SUM(J9:L9)</f>
        <v>3</v>
      </c>
      <c r="N9" t="s">
        <v>392</v>
      </c>
    </row>
  </sheetData>
  <sheetProtection password="CF7A" sheet="1" objects="1" scenarios="1"/>
  <mergeCells count="12">
    <mergeCell ref="B3:L3"/>
    <mergeCell ref="C5:D5"/>
    <mergeCell ref="E5:H5"/>
    <mergeCell ref="C6:D6"/>
    <mergeCell ref="E6:H6"/>
    <mergeCell ref="M5:S5"/>
    <mergeCell ref="C8:D8"/>
    <mergeCell ref="E8:H8"/>
    <mergeCell ref="C4:H4"/>
    <mergeCell ref="C7:D7"/>
    <mergeCell ref="E7:H7"/>
    <mergeCell ref="J4:L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S21"/>
  <sheetViews>
    <sheetView rightToLeft="1" workbookViewId="0">
      <selection activeCell="E12" sqref="E12:H12"/>
    </sheetView>
  </sheetViews>
  <sheetFormatPr defaultRowHeight="14.25" x14ac:dyDescent="0.2"/>
  <cols>
    <col min="4" max="4" width="30" customWidth="1"/>
    <col min="8" max="8" width="40.25" customWidth="1"/>
    <col min="9" max="9" width="13.375" customWidth="1"/>
    <col min="14" max="14" width="12.125" customWidth="1"/>
  </cols>
  <sheetData>
    <row r="2" spans="1:19" ht="15" x14ac:dyDescent="0.25">
      <c r="I2" s="73" t="s">
        <v>405</v>
      </c>
      <c r="J2" s="73" t="s">
        <v>397</v>
      </c>
      <c r="K2" s="73" t="s">
        <v>404</v>
      </c>
      <c r="L2" s="73" t="s">
        <v>399</v>
      </c>
    </row>
    <row r="3" spans="1:19" ht="20.25" x14ac:dyDescent="0.3">
      <c r="A3" s="10"/>
      <c r="B3" s="18">
        <v>4</v>
      </c>
      <c r="C3" s="203" t="s">
        <v>302</v>
      </c>
      <c r="D3" s="203"/>
      <c r="E3" s="203"/>
      <c r="F3" s="203"/>
      <c r="G3" s="203"/>
      <c r="H3" s="203"/>
      <c r="I3" s="21"/>
      <c r="J3" s="163"/>
      <c r="K3" s="164"/>
      <c r="L3" s="165"/>
      <c r="M3" s="29"/>
    </row>
    <row r="4" spans="1:19" ht="27" customHeight="1" x14ac:dyDescent="0.3">
      <c r="A4" s="10">
        <v>1</v>
      </c>
      <c r="B4" s="33" t="s">
        <v>1</v>
      </c>
      <c r="C4" s="244" t="s">
        <v>45</v>
      </c>
      <c r="D4" s="244"/>
      <c r="E4" s="245" t="s">
        <v>303</v>
      </c>
      <c r="F4" s="245"/>
      <c r="G4" s="245"/>
      <c r="H4" s="245"/>
      <c r="I4" s="123"/>
      <c r="J4" s="131">
        <v>1</v>
      </c>
      <c r="K4" s="131"/>
      <c r="L4" s="131">
        <v>1</v>
      </c>
      <c r="M4" s="238" t="s">
        <v>408</v>
      </c>
      <c r="N4" s="239"/>
      <c r="O4" s="239"/>
      <c r="P4" s="239"/>
      <c r="Q4" s="239"/>
      <c r="R4" s="239"/>
      <c r="S4" s="239"/>
    </row>
    <row r="5" spans="1:19" ht="24" customHeight="1" x14ac:dyDescent="0.3">
      <c r="A5" s="10">
        <v>2</v>
      </c>
      <c r="B5" s="172" t="s">
        <v>2</v>
      </c>
      <c r="C5" s="247" t="s">
        <v>46</v>
      </c>
      <c r="D5" s="247"/>
      <c r="E5" s="246" t="s">
        <v>304</v>
      </c>
      <c r="F5" s="246"/>
      <c r="G5" s="246"/>
      <c r="H5" s="246"/>
      <c r="I5" s="123"/>
      <c r="J5" s="131"/>
      <c r="K5" s="131">
        <v>1</v>
      </c>
      <c r="L5" s="131"/>
      <c r="M5" s="29"/>
    </row>
    <row r="6" spans="1:19" ht="23.25" customHeight="1" x14ac:dyDescent="0.3">
      <c r="A6" s="10">
        <v>3</v>
      </c>
      <c r="B6" s="172"/>
      <c r="C6" s="247"/>
      <c r="D6" s="247"/>
      <c r="E6" s="246" t="s">
        <v>305</v>
      </c>
      <c r="F6" s="246"/>
      <c r="G6" s="246"/>
      <c r="H6" s="246"/>
      <c r="I6" s="123"/>
      <c r="J6" s="131"/>
      <c r="K6" s="131">
        <v>1</v>
      </c>
      <c r="L6" s="131"/>
      <c r="M6" s="29"/>
    </row>
    <row r="7" spans="1:19" ht="18" customHeight="1" x14ac:dyDescent="0.3">
      <c r="A7" s="42">
        <v>4</v>
      </c>
      <c r="B7" s="172" t="s">
        <v>47</v>
      </c>
      <c r="C7" s="248" t="s">
        <v>48</v>
      </c>
      <c r="D7" s="248"/>
      <c r="E7" s="249" t="s">
        <v>307</v>
      </c>
      <c r="F7" s="249"/>
      <c r="G7" s="249"/>
      <c r="H7" s="249"/>
      <c r="I7" s="123"/>
      <c r="J7" s="131"/>
      <c r="K7" s="131">
        <v>1</v>
      </c>
      <c r="L7" s="131"/>
      <c r="M7" s="29"/>
    </row>
    <row r="8" spans="1:19" ht="19.5" customHeight="1" x14ac:dyDescent="0.3">
      <c r="A8" s="42">
        <v>5</v>
      </c>
      <c r="B8" s="172"/>
      <c r="C8" s="248"/>
      <c r="D8" s="248"/>
      <c r="E8" s="249" t="s">
        <v>308</v>
      </c>
      <c r="F8" s="249"/>
      <c r="G8" s="249"/>
      <c r="H8" s="249"/>
      <c r="I8" s="123"/>
      <c r="J8" s="131"/>
      <c r="K8" s="131">
        <v>1</v>
      </c>
      <c r="L8" s="131"/>
      <c r="M8" s="29"/>
    </row>
    <row r="9" spans="1:19" ht="19.5" customHeight="1" x14ac:dyDescent="0.3">
      <c r="A9" s="42">
        <v>6</v>
      </c>
      <c r="B9" s="172"/>
      <c r="C9" s="248"/>
      <c r="D9" s="248"/>
      <c r="E9" s="249" t="s">
        <v>310</v>
      </c>
      <c r="F9" s="249"/>
      <c r="G9" s="249"/>
      <c r="H9" s="249"/>
      <c r="I9" s="123"/>
      <c r="J9" s="131"/>
      <c r="K9" s="131">
        <v>1</v>
      </c>
      <c r="L9" s="131"/>
      <c r="M9" s="29"/>
    </row>
    <row r="10" spans="1:19" ht="18" customHeight="1" x14ac:dyDescent="0.3">
      <c r="A10" s="42">
        <v>7</v>
      </c>
      <c r="B10" s="172"/>
      <c r="C10" s="248"/>
      <c r="D10" s="248"/>
      <c r="E10" s="249" t="s">
        <v>309</v>
      </c>
      <c r="F10" s="249"/>
      <c r="G10" s="249"/>
      <c r="H10" s="249"/>
      <c r="I10" s="123"/>
      <c r="J10" s="131"/>
      <c r="K10" s="131">
        <v>1</v>
      </c>
      <c r="L10" s="131"/>
      <c r="M10" s="29"/>
    </row>
    <row r="11" spans="1:19" ht="19.5" customHeight="1" x14ac:dyDescent="0.3">
      <c r="A11" s="10">
        <v>8</v>
      </c>
      <c r="B11" s="172" t="s">
        <v>49</v>
      </c>
      <c r="C11" s="250" t="s">
        <v>50</v>
      </c>
      <c r="D11" s="251"/>
      <c r="E11" s="246" t="s">
        <v>306</v>
      </c>
      <c r="F11" s="246"/>
      <c r="G11" s="246"/>
      <c r="H11" s="246"/>
      <c r="I11" s="123"/>
      <c r="J11" s="131"/>
      <c r="K11" s="131">
        <v>1</v>
      </c>
      <c r="L11" s="131"/>
      <c r="M11" s="29"/>
    </row>
    <row r="12" spans="1:19" ht="20.25" customHeight="1" x14ac:dyDescent="0.3">
      <c r="A12" s="10">
        <v>9</v>
      </c>
      <c r="B12" s="172"/>
      <c r="C12" s="252"/>
      <c r="D12" s="253"/>
      <c r="E12" s="246" t="s">
        <v>311</v>
      </c>
      <c r="F12" s="246"/>
      <c r="G12" s="246"/>
      <c r="H12" s="246"/>
      <c r="I12" s="123"/>
      <c r="J12" s="131"/>
      <c r="K12" s="131"/>
      <c r="L12" s="131">
        <v>1</v>
      </c>
      <c r="M12" s="29"/>
    </row>
    <row r="13" spans="1:19" ht="18" customHeight="1" x14ac:dyDescent="0.3">
      <c r="A13" s="42">
        <v>10</v>
      </c>
      <c r="B13" s="172"/>
      <c r="C13" s="252"/>
      <c r="D13" s="253"/>
      <c r="E13" s="246" t="s">
        <v>312</v>
      </c>
      <c r="F13" s="246"/>
      <c r="G13" s="246"/>
      <c r="H13" s="246"/>
      <c r="I13" s="123"/>
      <c r="J13" s="131"/>
      <c r="K13" s="131"/>
      <c r="L13" s="131">
        <v>1</v>
      </c>
      <c r="M13" s="29"/>
    </row>
    <row r="14" spans="1:19" ht="21" customHeight="1" x14ac:dyDescent="0.3">
      <c r="A14" s="42">
        <v>11</v>
      </c>
      <c r="B14" s="172"/>
      <c r="C14" s="252"/>
      <c r="D14" s="253"/>
      <c r="E14" s="246" t="s">
        <v>313</v>
      </c>
      <c r="F14" s="246"/>
      <c r="G14" s="246"/>
      <c r="H14" s="246"/>
      <c r="I14" s="123"/>
      <c r="J14" s="131"/>
      <c r="K14" s="131"/>
      <c r="L14" s="131">
        <v>1</v>
      </c>
      <c r="M14" s="29"/>
    </row>
    <row r="15" spans="1:19" ht="20.25" customHeight="1" x14ac:dyDescent="0.3">
      <c r="A15" s="42">
        <v>12</v>
      </c>
      <c r="B15" s="172"/>
      <c r="C15" s="252"/>
      <c r="D15" s="253"/>
      <c r="E15" s="246" t="s">
        <v>314</v>
      </c>
      <c r="F15" s="246"/>
      <c r="G15" s="246"/>
      <c r="H15" s="246"/>
      <c r="I15" s="123"/>
      <c r="J15" s="131"/>
      <c r="K15" s="131"/>
      <c r="L15" s="131">
        <v>1</v>
      </c>
      <c r="M15" s="29"/>
    </row>
    <row r="16" spans="1:19" ht="22.5" customHeight="1" x14ac:dyDescent="0.3">
      <c r="A16" s="42">
        <v>13</v>
      </c>
      <c r="B16" s="172"/>
      <c r="C16" s="252"/>
      <c r="D16" s="253"/>
      <c r="E16" s="246" t="s">
        <v>411</v>
      </c>
      <c r="F16" s="246"/>
      <c r="G16" s="246"/>
      <c r="H16" s="246"/>
      <c r="I16" s="123"/>
      <c r="J16" s="131">
        <v>1</v>
      </c>
      <c r="K16" s="131"/>
      <c r="L16" s="131"/>
      <c r="M16" s="29"/>
    </row>
    <row r="17" spans="1:17" ht="21" customHeight="1" x14ac:dyDescent="0.3">
      <c r="A17" s="10">
        <v>14</v>
      </c>
      <c r="B17" s="172"/>
      <c r="C17" s="252"/>
      <c r="D17" s="253"/>
      <c r="E17" s="246" t="s">
        <v>315</v>
      </c>
      <c r="F17" s="246"/>
      <c r="G17" s="246"/>
      <c r="H17" s="246"/>
      <c r="I17" s="123"/>
      <c r="J17" s="131"/>
      <c r="K17" s="131"/>
      <c r="L17" s="131">
        <v>1</v>
      </c>
      <c r="M17" s="29"/>
    </row>
    <row r="18" spans="1:17" ht="15" customHeight="1" x14ac:dyDescent="0.3">
      <c r="A18" s="10">
        <v>15</v>
      </c>
      <c r="B18" s="172"/>
      <c r="C18" s="252"/>
      <c r="D18" s="253"/>
      <c r="E18" s="246" t="s">
        <v>316</v>
      </c>
      <c r="F18" s="246"/>
      <c r="G18" s="246"/>
      <c r="H18" s="246"/>
      <c r="I18" s="123"/>
      <c r="J18" s="131"/>
      <c r="K18" s="131"/>
      <c r="L18" s="131">
        <v>1</v>
      </c>
      <c r="M18" s="29"/>
    </row>
    <row r="19" spans="1:17" ht="21" customHeight="1" x14ac:dyDescent="0.3">
      <c r="A19" s="42">
        <v>16</v>
      </c>
      <c r="B19" s="172"/>
      <c r="C19" s="254"/>
      <c r="D19" s="255"/>
      <c r="E19" s="246" t="s">
        <v>317</v>
      </c>
      <c r="F19" s="246"/>
      <c r="G19" s="246"/>
      <c r="H19" s="246"/>
      <c r="I19" s="123"/>
      <c r="J19" s="131"/>
      <c r="K19" s="131"/>
      <c r="L19" s="131">
        <v>1</v>
      </c>
      <c r="M19" s="29"/>
    </row>
    <row r="20" spans="1:17" ht="23.25" x14ac:dyDescent="0.35">
      <c r="J20" s="63">
        <f>(J4+J5+J6+J7+J8+J9+J10+J11+J12+J13+J14+J15+J16+J17+J18+J19)*0</f>
        <v>0</v>
      </c>
      <c r="K20" s="63">
        <f>(K4+K5+K6+K7+K8+K9+K10+K11+K12+K13+K14+K15+K16+K17+K18+K19)/16*100/2</f>
        <v>21.875</v>
      </c>
      <c r="L20" s="63">
        <f>(L4+L5+L6+L7+L8+L9+L10+L11+L12+L13+L14+L15+L16+L17+L18+L19)/16*100</f>
        <v>50</v>
      </c>
      <c r="M20" s="64">
        <f>SUM(J20:L20)</f>
        <v>71.875</v>
      </c>
      <c r="N20" s="72" t="s">
        <v>391</v>
      </c>
      <c r="O20" s="236" t="s">
        <v>406</v>
      </c>
      <c r="P20" s="237"/>
      <c r="Q20" s="237"/>
    </row>
    <row r="21" spans="1:17" ht="23.25" x14ac:dyDescent="0.35">
      <c r="J21" s="64">
        <f>J4+J5+J6+J7+J8+J9+J10+J11+J12+J13+J14+J15+J16+J17+J18+J19</f>
        <v>2</v>
      </c>
      <c r="K21" s="64">
        <f t="shared" ref="K21:L21" si="0">K4+K5+K6+K7+K8+K9+K10+K11+K12+K13+K14+K15+K16+K17+K18+K19</f>
        <v>7</v>
      </c>
      <c r="L21" s="64">
        <f t="shared" si="0"/>
        <v>8</v>
      </c>
      <c r="M21" s="64">
        <f>SUM(J21:L21)</f>
        <v>17</v>
      </c>
      <c r="N21" s="72" t="s">
        <v>407</v>
      </c>
      <c r="O21" s="236" t="s">
        <v>406</v>
      </c>
      <c r="P21" s="237"/>
      <c r="Q21" s="237"/>
    </row>
  </sheetData>
  <sheetProtection password="CF7A" sheet="1" objects="1" scenarios="1"/>
  <mergeCells count="28">
    <mergeCell ref="B11:B19"/>
    <mergeCell ref="C11:D19"/>
    <mergeCell ref="E11:H11"/>
    <mergeCell ref="E12:H12"/>
    <mergeCell ref="E13:H13"/>
    <mergeCell ref="E14:H14"/>
    <mergeCell ref="E15:H15"/>
    <mergeCell ref="E16:H16"/>
    <mergeCell ref="E17:H17"/>
    <mergeCell ref="E18:H18"/>
    <mergeCell ref="B5:B6"/>
    <mergeCell ref="C5:D6"/>
    <mergeCell ref="E5:H5"/>
    <mergeCell ref="E6:H6"/>
    <mergeCell ref="B7:B10"/>
    <mergeCell ref="C7:D10"/>
    <mergeCell ref="E7:H7"/>
    <mergeCell ref="E8:H8"/>
    <mergeCell ref="E9:H9"/>
    <mergeCell ref="E10:H10"/>
    <mergeCell ref="M4:S4"/>
    <mergeCell ref="O20:Q20"/>
    <mergeCell ref="O21:Q21"/>
    <mergeCell ref="C3:H3"/>
    <mergeCell ref="J3:L3"/>
    <mergeCell ref="C4:D4"/>
    <mergeCell ref="E4:H4"/>
    <mergeCell ref="E19:H1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S35"/>
  <sheetViews>
    <sheetView rightToLeft="1" topLeftCell="A13" workbookViewId="0">
      <selection activeCell="J30" sqref="J30"/>
    </sheetView>
  </sheetViews>
  <sheetFormatPr defaultRowHeight="14.25" x14ac:dyDescent="0.2"/>
  <cols>
    <col min="1" max="1" width="5.875" customWidth="1"/>
    <col min="4" max="4" width="36.75" customWidth="1"/>
    <col min="8" max="8" width="59.75" customWidth="1"/>
    <col min="9" max="9" width="12.875" style="57" customWidth="1"/>
    <col min="13" max="13" width="13.625" bestFit="1" customWidth="1"/>
  </cols>
  <sheetData>
    <row r="2" spans="1:19" ht="15" x14ac:dyDescent="0.25">
      <c r="I2" s="73" t="s">
        <v>405</v>
      </c>
      <c r="J2" s="73" t="s">
        <v>397</v>
      </c>
      <c r="K2" s="73" t="s">
        <v>404</v>
      </c>
      <c r="L2" s="73" t="s">
        <v>399</v>
      </c>
    </row>
    <row r="3" spans="1:19" ht="25.5" customHeight="1" x14ac:dyDescent="0.3">
      <c r="A3" s="10"/>
      <c r="B3" s="19" t="s">
        <v>5</v>
      </c>
      <c r="C3" s="160" t="s">
        <v>51</v>
      </c>
      <c r="D3" s="161"/>
      <c r="E3" s="161"/>
      <c r="F3" s="161"/>
      <c r="G3" s="161"/>
      <c r="H3" s="162"/>
      <c r="I3" s="74"/>
      <c r="J3" s="166"/>
      <c r="K3" s="167"/>
      <c r="L3" s="168"/>
      <c r="M3" s="29">
        <f>M34</f>
        <v>75</v>
      </c>
    </row>
    <row r="4" spans="1:19" ht="17.25" customHeight="1" x14ac:dyDescent="0.3">
      <c r="A4" s="10"/>
      <c r="B4" s="43" t="s">
        <v>6</v>
      </c>
      <c r="C4" s="277" t="s">
        <v>52</v>
      </c>
      <c r="D4" s="278"/>
      <c r="E4" s="279"/>
      <c r="F4" s="280"/>
      <c r="G4" s="280"/>
      <c r="H4" s="281"/>
      <c r="I4" s="75"/>
      <c r="J4" s="282"/>
      <c r="K4" s="283"/>
      <c r="L4" s="284"/>
      <c r="M4" s="29"/>
    </row>
    <row r="5" spans="1:19" ht="19.5" customHeight="1" x14ac:dyDescent="0.3">
      <c r="A5" s="10">
        <v>1</v>
      </c>
      <c r="B5" s="172" t="s">
        <v>53</v>
      </c>
      <c r="C5" s="267" t="s">
        <v>54</v>
      </c>
      <c r="D5" s="268"/>
      <c r="E5" s="249" t="s">
        <v>412</v>
      </c>
      <c r="F5" s="249"/>
      <c r="G5" s="249"/>
      <c r="H5" s="249"/>
      <c r="I5" s="132"/>
      <c r="J5" s="129"/>
      <c r="K5" s="129"/>
      <c r="L5" s="129">
        <v>1</v>
      </c>
      <c r="M5" s="238" t="s">
        <v>408</v>
      </c>
      <c r="N5" s="239"/>
      <c r="O5" s="239"/>
      <c r="P5" s="239"/>
      <c r="Q5" s="239"/>
      <c r="R5" s="239"/>
      <c r="S5" s="239"/>
    </row>
    <row r="6" spans="1:19" ht="18" customHeight="1" x14ac:dyDescent="0.3">
      <c r="A6" s="10">
        <v>2</v>
      </c>
      <c r="B6" s="172"/>
      <c r="C6" s="269"/>
      <c r="D6" s="270"/>
      <c r="E6" s="246" t="s">
        <v>318</v>
      </c>
      <c r="F6" s="246"/>
      <c r="G6" s="246"/>
      <c r="H6" s="246"/>
      <c r="I6" s="132"/>
      <c r="J6" s="129"/>
      <c r="K6" s="129"/>
      <c r="L6" s="129">
        <v>1</v>
      </c>
      <c r="M6" s="29"/>
    </row>
    <row r="7" spans="1:19" ht="19.5" customHeight="1" x14ac:dyDescent="0.3">
      <c r="A7" s="10">
        <v>3</v>
      </c>
      <c r="B7" s="172"/>
      <c r="C7" s="269"/>
      <c r="D7" s="270"/>
      <c r="E7" s="246" t="s">
        <v>319</v>
      </c>
      <c r="F7" s="246"/>
      <c r="G7" s="246"/>
      <c r="H7" s="246"/>
      <c r="I7" s="132"/>
      <c r="J7" s="129"/>
      <c r="K7" s="129"/>
      <c r="L7" s="129">
        <v>1</v>
      </c>
      <c r="M7" s="29"/>
    </row>
    <row r="8" spans="1:19" ht="20.25" customHeight="1" x14ac:dyDescent="0.3">
      <c r="A8" s="10">
        <v>4</v>
      </c>
      <c r="B8" s="172"/>
      <c r="C8" s="269"/>
      <c r="D8" s="270"/>
      <c r="E8" s="246" t="s">
        <v>320</v>
      </c>
      <c r="F8" s="246"/>
      <c r="G8" s="246"/>
      <c r="H8" s="246"/>
      <c r="I8" s="132"/>
      <c r="J8" s="129"/>
      <c r="K8" s="129"/>
      <c r="L8" s="129">
        <v>1</v>
      </c>
      <c r="M8" s="29"/>
    </row>
    <row r="9" spans="1:19" ht="18" customHeight="1" x14ac:dyDescent="0.3">
      <c r="A9" s="10">
        <v>5</v>
      </c>
      <c r="B9" s="172"/>
      <c r="C9" s="269"/>
      <c r="D9" s="270"/>
      <c r="E9" s="246" t="s">
        <v>321</v>
      </c>
      <c r="F9" s="246"/>
      <c r="G9" s="246"/>
      <c r="H9" s="246"/>
      <c r="I9" s="132"/>
      <c r="J9" s="129"/>
      <c r="K9" s="129">
        <v>1</v>
      </c>
      <c r="L9" s="129"/>
      <c r="M9" s="29"/>
    </row>
    <row r="10" spans="1:19" ht="15" customHeight="1" x14ac:dyDescent="0.3">
      <c r="A10" s="10">
        <v>6</v>
      </c>
      <c r="B10" s="172"/>
      <c r="C10" s="269"/>
      <c r="D10" s="270"/>
      <c r="E10" s="246" t="s">
        <v>322</v>
      </c>
      <c r="F10" s="246"/>
      <c r="G10" s="246"/>
      <c r="H10" s="246"/>
      <c r="I10" s="132"/>
      <c r="J10" s="129"/>
      <c r="K10" s="129">
        <v>1</v>
      </c>
      <c r="L10" s="129"/>
      <c r="M10" s="29"/>
    </row>
    <row r="11" spans="1:19" ht="22.5" customHeight="1" x14ac:dyDescent="0.3">
      <c r="A11" s="10">
        <v>7</v>
      </c>
      <c r="B11" s="172"/>
      <c r="C11" s="269"/>
      <c r="D11" s="270"/>
      <c r="E11" s="246" t="s">
        <v>323</v>
      </c>
      <c r="F11" s="246"/>
      <c r="G11" s="246"/>
      <c r="H11" s="246"/>
      <c r="I11" s="132"/>
      <c r="J11" s="129"/>
      <c r="K11" s="129">
        <v>1</v>
      </c>
      <c r="L11" s="129"/>
      <c r="M11" s="29"/>
    </row>
    <row r="12" spans="1:19" ht="23.25" customHeight="1" x14ac:dyDescent="0.3">
      <c r="A12" s="10">
        <v>8</v>
      </c>
      <c r="B12" s="172"/>
      <c r="C12" s="269"/>
      <c r="D12" s="270"/>
      <c r="E12" s="246" t="s">
        <v>324</v>
      </c>
      <c r="F12" s="246"/>
      <c r="G12" s="246"/>
      <c r="H12" s="246"/>
      <c r="I12" s="132"/>
      <c r="J12" s="129"/>
      <c r="K12" s="129"/>
      <c r="L12" s="129"/>
      <c r="M12" s="29"/>
    </row>
    <row r="13" spans="1:19" ht="19.5" customHeight="1" x14ac:dyDescent="0.3">
      <c r="A13" s="10">
        <v>9</v>
      </c>
      <c r="B13" s="172"/>
      <c r="C13" s="269"/>
      <c r="D13" s="270"/>
      <c r="E13" s="246" t="s">
        <v>325</v>
      </c>
      <c r="F13" s="246"/>
      <c r="G13" s="246"/>
      <c r="H13" s="246"/>
      <c r="I13" s="132"/>
      <c r="J13" s="129"/>
      <c r="K13" s="129">
        <v>1</v>
      </c>
      <c r="L13" s="129"/>
      <c r="M13" s="29"/>
    </row>
    <row r="14" spans="1:19" ht="17.25" customHeight="1" x14ac:dyDescent="0.3">
      <c r="A14" s="10">
        <v>10</v>
      </c>
      <c r="B14" s="172"/>
      <c r="C14" s="269"/>
      <c r="D14" s="270"/>
      <c r="E14" s="246" t="s">
        <v>326</v>
      </c>
      <c r="F14" s="246"/>
      <c r="G14" s="246"/>
      <c r="H14" s="246"/>
      <c r="I14" s="132"/>
      <c r="J14" s="129"/>
      <c r="K14" s="129">
        <v>1</v>
      </c>
      <c r="L14" s="129"/>
      <c r="M14" s="29"/>
    </row>
    <row r="15" spans="1:19" ht="20.25" customHeight="1" x14ac:dyDescent="0.3">
      <c r="A15" s="10">
        <v>11</v>
      </c>
      <c r="B15" s="172"/>
      <c r="C15" s="271"/>
      <c r="D15" s="272"/>
      <c r="E15" s="246" t="s">
        <v>413</v>
      </c>
      <c r="F15" s="246"/>
      <c r="G15" s="246"/>
      <c r="H15" s="246"/>
      <c r="I15" s="132"/>
      <c r="J15" s="129"/>
      <c r="K15" s="129"/>
      <c r="L15" s="129"/>
      <c r="M15" s="29"/>
    </row>
    <row r="16" spans="1:19" ht="21.75" customHeight="1" x14ac:dyDescent="0.3">
      <c r="A16" s="10">
        <v>12</v>
      </c>
      <c r="B16" s="172" t="s">
        <v>55</v>
      </c>
      <c r="C16" s="196" t="s">
        <v>56</v>
      </c>
      <c r="D16" s="197"/>
      <c r="E16" s="246" t="s">
        <v>327</v>
      </c>
      <c r="F16" s="246"/>
      <c r="G16" s="246"/>
      <c r="H16" s="246"/>
      <c r="I16" s="132"/>
      <c r="J16" s="129"/>
      <c r="K16" s="129"/>
      <c r="L16" s="129">
        <v>1</v>
      </c>
      <c r="M16" s="29"/>
    </row>
    <row r="17" spans="1:13" ht="20.25" customHeight="1" x14ac:dyDescent="0.3">
      <c r="A17" s="10">
        <v>13</v>
      </c>
      <c r="B17" s="172"/>
      <c r="C17" s="198"/>
      <c r="D17" s="199"/>
      <c r="E17" s="246" t="s">
        <v>328</v>
      </c>
      <c r="F17" s="246"/>
      <c r="G17" s="246"/>
      <c r="H17" s="246"/>
      <c r="I17" s="132"/>
      <c r="J17" s="129"/>
      <c r="K17" s="129"/>
      <c r="L17" s="129">
        <v>1</v>
      </c>
      <c r="M17" s="29"/>
    </row>
    <row r="18" spans="1:13" ht="18.75" customHeight="1" x14ac:dyDescent="0.3">
      <c r="A18" s="10">
        <v>14</v>
      </c>
      <c r="B18" s="172"/>
      <c r="C18" s="198"/>
      <c r="D18" s="199"/>
      <c r="E18" s="246" t="s">
        <v>329</v>
      </c>
      <c r="F18" s="246"/>
      <c r="G18" s="246"/>
      <c r="H18" s="246"/>
      <c r="I18" s="132"/>
      <c r="J18" s="129"/>
      <c r="K18" s="129"/>
      <c r="L18" s="129">
        <v>1</v>
      </c>
      <c r="M18" s="29"/>
    </row>
    <row r="19" spans="1:13" ht="20.25" customHeight="1" x14ac:dyDescent="0.3">
      <c r="A19" s="10">
        <v>15</v>
      </c>
      <c r="B19" s="172"/>
      <c r="C19" s="200"/>
      <c r="D19" s="201"/>
      <c r="E19" s="274" t="s">
        <v>330</v>
      </c>
      <c r="F19" s="274"/>
      <c r="G19" s="274"/>
      <c r="H19" s="274"/>
      <c r="I19" s="132"/>
      <c r="J19" s="129"/>
      <c r="K19" s="129"/>
      <c r="L19" s="129">
        <v>1</v>
      </c>
      <c r="M19" s="29"/>
    </row>
    <row r="20" spans="1:13" ht="20.25" customHeight="1" x14ac:dyDescent="0.3">
      <c r="A20" s="10"/>
      <c r="B20" s="259"/>
      <c r="C20" s="260"/>
      <c r="D20" s="260"/>
      <c r="E20" s="260"/>
      <c r="F20" s="260"/>
      <c r="G20" s="260"/>
      <c r="H20" s="260"/>
      <c r="I20" s="260"/>
      <c r="J20" s="44">
        <f>(J5+J6+J7+J8+J9+J10+J11+J12+J13+J14+J15+J16+J17+J18+J19)/15*100/2*0</f>
        <v>0</v>
      </c>
      <c r="K20" s="44">
        <f>(K5+K6+K7+K8+K9+K10+K11+K12+K13+K14+K15+K16+K17+K18+K19)/15*100/2</f>
        <v>16.666666666666664</v>
      </c>
      <c r="L20" s="44">
        <f>(L5+L6+L7+L8+L9+L10+L11+L12+L13+L14+L15+L16+L17+L18+L19)/15*100</f>
        <v>53.333333333333336</v>
      </c>
      <c r="M20" s="55">
        <f>SUM(J20:L20)</f>
        <v>70</v>
      </c>
    </row>
    <row r="21" spans="1:13" ht="21" customHeight="1" x14ac:dyDescent="0.3">
      <c r="A21" s="10"/>
      <c r="B21" s="43" t="s">
        <v>7</v>
      </c>
      <c r="C21" s="275" t="s">
        <v>3</v>
      </c>
      <c r="D21" s="275"/>
      <c r="E21" s="276"/>
      <c r="F21" s="276"/>
      <c r="G21" s="276"/>
      <c r="H21" s="276"/>
      <c r="I21" s="76"/>
      <c r="J21" s="273"/>
      <c r="K21" s="273"/>
      <c r="L21" s="273"/>
      <c r="M21" s="29"/>
    </row>
    <row r="22" spans="1:13" ht="20.25" customHeight="1" x14ac:dyDescent="0.3">
      <c r="A22" s="10">
        <v>16</v>
      </c>
      <c r="B22" s="172" t="s">
        <v>61</v>
      </c>
      <c r="C22" s="261" t="s">
        <v>331</v>
      </c>
      <c r="D22" s="262"/>
      <c r="E22" s="249" t="s">
        <v>57</v>
      </c>
      <c r="F22" s="249"/>
      <c r="G22" s="249"/>
      <c r="H22" s="249"/>
      <c r="I22" s="133"/>
      <c r="J22" s="129"/>
      <c r="K22" s="129"/>
      <c r="L22" s="129">
        <v>1</v>
      </c>
      <c r="M22" s="29"/>
    </row>
    <row r="23" spans="1:13" ht="18" customHeight="1" x14ac:dyDescent="0.3">
      <c r="A23" s="10">
        <v>17</v>
      </c>
      <c r="B23" s="172"/>
      <c r="C23" s="263"/>
      <c r="D23" s="264"/>
      <c r="E23" s="249" t="s">
        <v>58</v>
      </c>
      <c r="F23" s="249"/>
      <c r="G23" s="249"/>
      <c r="H23" s="249"/>
      <c r="I23" s="133"/>
      <c r="J23" s="129"/>
      <c r="K23" s="129"/>
      <c r="L23" s="129">
        <v>1</v>
      </c>
      <c r="M23" s="29"/>
    </row>
    <row r="24" spans="1:13" ht="20.25" customHeight="1" x14ac:dyDescent="0.3">
      <c r="A24" s="10">
        <v>18</v>
      </c>
      <c r="B24" s="172"/>
      <c r="C24" s="263"/>
      <c r="D24" s="264"/>
      <c r="E24" s="249" t="s">
        <v>59</v>
      </c>
      <c r="F24" s="249"/>
      <c r="G24" s="249"/>
      <c r="H24" s="249"/>
      <c r="I24" s="133"/>
      <c r="J24" s="129">
        <v>1</v>
      </c>
      <c r="K24" s="129"/>
      <c r="L24" s="129"/>
      <c r="M24" s="29"/>
    </row>
    <row r="25" spans="1:13" ht="19.5" customHeight="1" x14ac:dyDescent="0.3">
      <c r="A25" s="10">
        <v>19</v>
      </c>
      <c r="B25" s="172"/>
      <c r="C25" s="265"/>
      <c r="D25" s="266"/>
      <c r="E25" s="249" t="s">
        <v>60</v>
      </c>
      <c r="F25" s="249"/>
      <c r="G25" s="249"/>
      <c r="H25" s="249"/>
      <c r="I25" s="133"/>
      <c r="J25" s="129"/>
      <c r="K25" s="129"/>
      <c r="L25" s="129">
        <v>1</v>
      </c>
      <c r="M25" s="29"/>
    </row>
    <row r="26" spans="1:13" ht="21" customHeight="1" x14ac:dyDescent="0.3">
      <c r="A26" s="10">
        <v>20</v>
      </c>
      <c r="B26" s="172" t="s">
        <v>62</v>
      </c>
      <c r="C26" s="267" t="s">
        <v>332</v>
      </c>
      <c r="D26" s="268"/>
      <c r="E26" s="246" t="s">
        <v>63</v>
      </c>
      <c r="F26" s="246"/>
      <c r="G26" s="246"/>
      <c r="H26" s="246"/>
      <c r="I26" s="133"/>
      <c r="J26" s="129"/>
      <c r="K26" s="129"/>
      <c r="L26" s="129">
        <v>1</v>
      </c>
      <c r="M26" s="29"/>
    </row>
    <row r="27" spans="1:13" ht="20.25" customHeight="1" x14ac:dyDescent="0.3">
      <c r="A27" s="10">
        <v>21</v>
      </c>
      <c r="B27" s="172"/>
      <c r="C27" s="269"/>
      <c r="D27" s="270"/>
      <c r="E27" s="246" t="s">
        <v>64</v>
      </c>
      <c r="F27" s="246"/>
      <c r="G27" s="246"/>
      <c r="H27" s="246"/>
      <c r="I27" s="133"/>
      <c r="J27" s="129"/>
      <c r="K27" s="129"/>
      <c r="L27" s="129">
        <v>1</v>
      </c>
      <c r="M27" s="29"/>
    </row>
    <row r="28" spans="1:13" ht="18" customHeight="1" x14ac:dyDescent="0.3">
      <c r="A28" s="10">
        <v>22</v>
      </c>
      <c r="B28" s="172"/>
      <c r="C28" s="271"/>
      <c r="D28" s="272"/>
      <c r="E28" s="246" t="s">
        <v>65</v>
      </c>
      <c r="F28" s="246"/>
      <c r="G28" s="246"/>
      <c r="H28" s="246"/>
      <c r="I28" s="133"/>
      <c r="J28" s="129"/>
      <c r="K28" s="129"/>
      <c r="L28" s="129">
        <v>1</v>
      </c>
      <c r="M28" s="29"/>
    </row>
    <row r="29" spans="1:13" ht="18" customHeight="1" x14ac:dyDescent="0.3">
      <c r="A29" s="10">
        <v>23</v>
      </c>
      <c r="B29" s="232" t="s">
        <v>66</v>
      </c>
      <c r="C29" s="228" t="s">
        <v>414</v>
      </c>
      <c r="D29" s="228"/>
      <c r="E29" s="246" t="s">
        <v>415</v>
      </c>
      <c r="F29" s="246"/>
      <c r="G29" s="246"/>
      <c r="H29" s="246"/>
      <c r="I29" s="133"/>
      <c r="J29" s="129"/>
      <c r="K29" s="129"/>
      <c r="L29" s="129">
        <v>1</v>
      </c>
      <c r="M29" s="29"/>
    </row>
    <row r="30" spans="1:13" ht="21" customHeight="1" x14ac:dyDescent="0.3">
      <c r="A30" s="10">
        <v>24</v>
      </c>
      <c r="B30" s="232"/>
      <c r="C30" s="228"/>
      <c r="D30" s="228"/>
      <c r="E30" s="246" t="s">
        <v>67</v>
      </c>
      <c r="F30" s="246"/>
      <c r="G30" s="246"/>
      <c r="H30" s="246"/>
      <c r="I30" s="133"/>
      <c r="J30" s="129"/>
      <c r="K30" s="129">
        <v>1</v>
      </c>
      <c r="L30" s="129"/>
      <c r="M30" s="29"/>
    </row>
    <row r="31" spans="1:13" ht="19.5" customHeight="1" x14ac:dyDescent="0.3">
      <c r="A31" s="10">
        <v>25</v>
      </c>
      <c r="B31" s="232"/>
      <c r="C31" s="228"/>
      <c r="D31" s="228"/>
      <c r="E31" s="246" t="s">
        <v>68</v>
      </c>
      <c r="F31" s="246"/>
      <c r="G31" s="246"/>
      <c r="H31" s="246"/>
      <c r="I31" s="133"/>
      <c r="J31" s="129"/>
      <c r="K31" s="129"/>
      <c r="L31" s="129">
        <v>1</v>
      </c>
      <c r="M31" s="29"/>
    </row>
    <row r="32" spans="1:13" ht="21.75" customHeight="1" x14ac:dyDescent="0.3">
      <c r="A32" s="10">
        <v>26</v>
      </c>
      <c r="B32" s="232"/>
      <c r="C32" s="228"/>
      <c r="D32" s="228"/>
      <c r="E32" s="246" t="s">
        <v>69</v>
      </c>
      <c r="F32" s="246"/>
      <c r="G32" s="246"/>
      <c r="H32" s="246"/>
      <c r="I32" s="133"/>
      <c r="J32" s="129"/>
      <c r="K32" s="129">
        <v>1</v>
      </c>
      <c r="L32" s="129"/>
      <c r="M32" s="29"/>
    </row>
    <row r="33" spans="1:17" ht="21.75" customHeight="1" x14ac:dyDescent="0.3">
      <c r="A33" s="10"/>
      <c r="D33" s="256" t="s">
        <v>389</v>
      </c>
      <c r="E33" s="257"/>
      <c r="F33" s="257"/>
      <c r="G33" s="257"/>
      <c r="H33" s="258"/>
      <c r="I33" s="77"/>
      <c r="J33" s="60">
        <f>(J22+J23+J24+J25+J26+J27+J28+J29+J30+J31+J32)*0</f>
        <v>0</v>
      </c>
      <c r="K33" s="60">
        <f>(K22+K23+K24+K25+K26+K27+K28+K29+K30+K31+K32)/11*100/2</f>
        <v>9.0909090909090917</v>
      </c>
      <c r="L33" s="60">
        <f>(L22+L23+L24+L25+L26+L27+L28+L29+L30+L31+L32)/11*100</f>
        <v>72.727272727272734</v>
      </c>
      <c r="M33" s="55">
        <f>SUM(J33:L33)</f>
        <v>81.818181818181827</v>
      </c>
    </row>
    <row r="34" spans="1:17" ht="27.75" x14ac:dyDescent="0.4">
      <c r="A34" s="45"/>
      <c r="B34" s="45"/>
      <c r="C34" s="45"/>
      <c r="D34" s="46" t="s">
        <v>390</v>
      </c>
      <c r="E34" s="45"/>
      <c r="F34" s="45"/>
      <c r="G34" s="45"/>
      <c r="H34" s="45"/>
      <c r="I34" s="78"/>
      <c r="J34" s="58">
        <f>(J5+J6+J7+J8+J9+J10+J11+J12+J13+J14+J15+J16+J17+J18+J19+J22+J23+J24+J25+J26+J27+J28+J29+J30+J31+J32)*0</f>
        <v>0</v>
      </c>
      <c r="K34" s="58">
        <f>(K5+K6+K7+K8+K9+K10+K11+K12+K13+K14+K15+K16+K17+K18+K19+K22+K23+K24+K25+K26+K27+K28+K29+K30+K31+K32)/26*100/2</f>
        <v>13.461538461538462</v>
      </c>
      <c r="L34" s="58">
        <f>(L5+L6+L7+L8+L9+L10+L11+L12+L13+L14+L15+L16+L17+L18+L19+L22+L23+L24+L25+L26+L27+L28+L29+L30+L31+L32)/26*100</f>
        <v>61.53846153846154</v>
      </c>
      <c r="M34" s="61">
        <f>SUM(J34:L34)</f>
        <v>75</v>
      </c>
      <c r="N34" t="s">
        <v>391</v>
      </c>
      <c r="O34" s="236" t="s">
        <v>406</v>
      </c>
      <c r="P34" s="237"/>
      <c r="Q34" s="237"/>
    </row>
    <row r="35" spans="1:17" ht="23.25" x14ac:dyDescent="0.35">
      <c r="I35" s="79"/>
      <c r="J35" s="62">
        <f>J5+J6+J7+J8+J9+J10+J11+J12+J13+J14+J15+J16+J17+J18+J19+J22+J23+J24+J25+J26+J27+J28+J29+J30+J31+J32</f>
        <v>1</v>
      </c>
      <c r="K35" s="62">
        <f>K5+K6+K7+K8+K9+K10+K11+K12+K13+K14+K15+K16+K17+K18+K19+K22+K23+K24+K25+K26+K27+K28+K29+K30+K31+K32</f>
        <v>7</v>
      </c>
      <c r="L35" s="62">
        <f>L5+L6+L7+L8+L9+L10+L11+L12+L13+L14+L15+L16+L17+L18+L19+L22+L23+L24+L25+L26+L27+L28+L29+L30+L31+L32</f>
        <v>16</v>
      </c>
      <c r="M35" s="62">
        <f>SUM(J35:L35)</f>
        <v>24</v>
      </c>
      <c r="N35" t="s">
        <v>395</v>
      </c>
      <c r="O35" s="236" t="s">
        <v>406</v>
      </c>
      <c r="P35" s="237"/>
      <c r="Q35" s="237"/>
    </row>
  </sheetData>
  <sheetProtection sheet="1" objects="1" scenarios="1"/>
  <mergeCells count="49">
    <mergeCell ref="E28:H28"/>
    <mergeCell ref="B29:B32"/>
    <mergeCell ref="C29:D32"/>
    <mergeCell ref="E29:H29"/>
    <mergeCell ref="E30:H30"/>
    <mergeCell ref="E31:H31"/>
    <mergeCell ref="C3:H3"/>
    <mergeCell ref="J3:L3"/>
    <mergeCell ref="C4:D4"/>
    <mergeCell ref="E4:H4"/>
    <mergeCell ref="C5:D15"/>
    <mergeCell ref="E5:H5"/>
    <mergeCell ref="E6:H6"/>
    <mergeCell ref="E7:H7"/>
    <mergeCell ref="E8:H8"/>
    <mergeCell ref="E9:H9"/>
    <mergeCell ref="E10:H10"/>
    <mergeCell ref="E11:H11"/>
    <mergeCell ref="E12:H12"/>
    <mergeCell ref="E13:H13"/>
    <mergeCell ref="E15:H15"/>
    <mergeCell ref="J4:L4"/>
    <mergeCell ref="J21:L21"/>
    <mergeCell ref="E14:H14"/>
    <mergeCell ref="B16:B19"/>
    <mergeCell ref="C16:D19"/>
    <mergeCell ref="E16:H16"/>
    <mergeCell ref="E17:H17"/>
    <mergeCell ref="E18:H18"/>
    <mergeCell ref="E19:H19"/>
    <mergeCell ref="B5:B15"/>
    <mergeCell ref="C21:D21"/>
    <mergeCell ref="E21:H21"/>
    <mergeCell ref="M5:S5"/>
    <mergeCell ref="O34:Q34"/>
    <mergeCell ref="O35:Q35"/>
    <mergeCell ref="D33:H33"/>
    <mergeCell ref="B20:I20"/>
    <mergeCell ref="B22:B25"/>
    <mergeCell ref="C22:D25"/>
    <mergeCell ref="E22:H22"/>
    <mergeCell ref="E23:H23"/>
    <mergeCell ref="E24:H24"/>
    <mergeCell ref="E25:H25"/>
    <mergeCell ref="E32:H32"/>
    <mergeCell ref="B26:B28"/>
    <mergeCell ref="C26:D28"/>
    <mergeCell ref="E26:H26"/>
    <mergeCell ref="E27:H27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31"/>
  <sheetViews>
    <sheetView rightToLeft="1" topLeftCell="A13" workbookViewId="0">
      <selection activeCell="L13" sqref="I13:L28"/>
    </sheetView>
  </sheetViews>
  <sheetFormatPr defaultRowHeight="14.25" x14ac:dyDescent="0.2"/>
  <cols>
    <col min="4" max="4" width="28.25" customWidth="1"/>
    <col min="8" max="8" width="55.5" customWidth="1"/>
    <col min="9" max="9" width="17.625" customWidth="1"/>
  </cols>
  <sheetData>
    <row r="1" spans="1:19" ht="15" x14ac:dyDescent="0.25">
      <c r="I1" s="73"/>
    </row>
    <row r="2" spans="1:19" ht="15" x14ac:dyDescent="0.25">
      <c r="I2" s="73" t="s">
        <v>405</v>
      </c>
      <c r="J2" s="73" t="s">
        <v>397</v>
      </c>
      <c r="K2" s="73" t="s">
        <v>404</v>
      </c>
      <c r="L2" s="73" t="s">
        <v>399</v>
      </c>
    </row>
    <row r="3" spans="1:19" ht="20.25" customHeight="1" x14ac:dyDescent="0.3">
      <c r="A3" s="10"/>
      <c r="B3" s="19" t="s">
        <v>8</v>
      </c>
      <c r="C3" s="160" t="s">
        <v>70</v>
      </c>
      <c r="D3" s="161"/>
      <c r="E3" s="161"/>
      <c r="F3" s="161"/>
      <c r="G3" s="161"/>
      <c r="H3" s="162"/>
      <c r="I3" s="70"/>
      <c r="J3" s="163">
        <f>(J30+K30+L30)</f>
        <v>77.272727272727266</v>
      </c>
      <c r="K3" s="164"/>
      <c r="L3" s="165"/>
      <c r="M3" s="40"/>
    </row>
    <row r="4" spans="1:19" ht="20.25" x14ac:dyDescent="0.3">
      <c r="A4" s="10"/>
      <c r="B4" s="43" t="s">
        <v>10</v>
      </c>
      <c r="C4" s="275" t="s">
        <v>71</v>
      </c>
      <c r="D4" s="275"/>
      <c r="E4" s="286"/>
      <c r="F4" s="286"/>
      <c r="G4" s="286"/>
      <c r="H4" s="286"/>
      <c r="I4" s="70"/>
      <c r="J4" s="282">
        <f>(J11+K11+L11)</f>
        <v>75</v>
      </c>
      <c r="K4" s="283"/>
      <c r="L4" s="284"/>
      <c r="M4" s="40"/>
    </row>
    <row r="5" spans="1:19" ht="20.25" x14ac:dyDescent="0.3">
      <c r="A5" s="10"/>
      <c r="B5" s="172" t="s">
        <v>72</v>
      </c>
      <c r="C5" s="228" t="s">
        <v>73</v>
      </c>
      <c r="D5" s="228"/>
      <c r="E5" s="287" t="s">
        <v>333</v>
      </c>
      <c r="F5" s="287"/>
      <c r="G5" s="287"/>
      <c r="H5" s="287"/>
      <c r="I5" s="134"/>
      <c r="J5" s="129"/>
      <c r="K5" s="129"/>
      <c r="L5" s="129">
        <v>1</v>
      </c>
      <c r="M5" s="238" t="s">
        <v>408</v>
      </c>
      <c r="N5" s="239"/>
      <c r="O5" s="239"/>
      <c r="P5" s="239"/>
      <c r="Q5" s="239"/>
      <c r="R5" s="239"/>
      <c r="S5" s="239"/>
    </row>
    <row r="6" spans="1:19" ht="20.25" x14ac:dyDescent="0.3">
      <c r="A6" s="10"/>
      <c r="B6" s="172"/>
      <c r="C6" s="228"/>
      <c r="D6" s="228"/>
      <c r="E6" s="287" t="s">
        <v>334</v>
      </c>
      <c r="F6" s="287"/>
      <c r="G6" s="287"/>
      <c r="H6" s="287"/>
      <c r="I6" s="134"/>
      <c r="J6" s="129"/>
      <c r="K6" s="129"/>
      <c r="L6" s="129">
        <v>1</v>
      </c>
      <c r="M6" s="40"/>
    </row>
    <row r="7" spans="1:19" ht="20.25" customHeight="1" x14ac:dyDescent="0.3">
      <c r="A7" s="10"/>
      <c r="B7" s="172"/>
      <c r="C7" s="228"/>
      <c r="D7" s="228"/>
      <c r="E7" s="287" t="s">
        <v>384</v>
      </c>
      <c r="F7" s="287"/>
      <c r="G7" s="287"/>
      <c r="H7" s="287"/>
      <c r="I7" s="134"/>
      <c r="J7" s="129"/>
      <c r="K7" s="129"/>
      <c r="L7" s="129">
        <v>1</v>
      </c>
      <c r="M7" s="40"/>
    </row>
    <row r="8" spans="1:19" ht="20.25" customHeight="1" x14ac:dyDescent="0.3">
      <c r="A8" s="10"/>
      <c r="B8" s="172" t="s">
        <v>74</v>
      </c>
      <c r="C8" s="228" t="s">
        <v>75</v>
      </c>
      <c r="D8" s="228"/>
      <c r="E8" s="287" t="s">
        <v>335</v>
      </c>
      <c r="F8" s="287"/>
      <c r="G8" s="287"/>
      <c r="H8" s="287"/>
      <c r="I8" s="134"/>
      <c r="J8" s="129"/>
      <c r="K8" s="129">
        <v>1</v>
      </c>
      <c r="L8" s="129"/>
      <c r="M8" s="40"/>
    </row>
    <row r="9" spans="1:19" ht="20.25" x14ac:dyDescent="0.3">
      <c r="A9" s="10"/>
      <c r="B9" s="172"/>
      <c r="C9" s="228"/>
      <c r="D9" s="228"/>
      <c r="E9" s="287" t="s">
        <v>336</v>
      </c>
      <c r="F9" s="287"/>
      <c r="G9" s="287"/>
      <c r="H9" s="287"/>
      <c r="I9" s="134"/>
      <c r="J9" s="129"/>
      <c r="K9" s="129">
        <v>1</v>
      </c>
      <c r="L9" s="129"/>
      <c r="M9" s="40"/>
    </row>
    <row r="10" spans="1:19" ht="20.25" x14ac:dyDescent="0.3">
      <c r="A10" s="10"/>
      <c r="B10" s="172"/>
      <c r="C10" s="228"/>
      <c r="D10" s="228"/>
      <c r="E10" s="287" t="s">
        <v>337</v>
      </c>
      <c r="F10" s="287"/>
      <c r="G10" s="287"/>
      <c r="H10" s="287"/>
      <c r="I10" s="134"/>
      <c r="J10" s="129"/>
      <c r="K10" s="129">
        <v>1</v>
      </c>
      <c r="L10" s="129"/>
      <c r="M10" s="40"/>
    </row>
    <row r="11" spans="1:19" ht="20.25" x14ac:dyDescent="0.3">
      <c r="A11" s="10"/>
      <c r="B11" s="38"/>
      <c r="C11" s="208"/>
      <c r="D11" s="285"/>
      <c r="E11" s="285"/>
      <c r="F11" s="285"/>
      <c r="G11" s="285"/>
      <c r="H11" s="209"/>
      <c r="I11" s="70"/>
      <c r="J11" s="44">
        <f>(J5+J6+J7+J8+J9+J10)*0</f>
        <v>0</v>
      </c>
      <c r="K11" s="44">
        <f>(K5+K6+K7+K8+K9+K10)/6*100/2</f>
        <v>25</v>
      </c>
      <c r="L11" s="44">
        <f>(L5+L6+L7+L8+L9+L10)/6*100</f>
        <v>50</v>
      </c>
      <c r="M11" s="55">
        <f>SUM(J11:L11)</f>
        <v>75</v>
      </c>
    </row>
    <row r="12" spans="1:19" ht="20.25" customHeight="1" x14ac:dyDescent="0.3">
      <c r="A12" s="10"/>
      <c r="B12" s="43" t="s">
        <v>12</v>
      </c>
      <c r="C12" s="275" t="s">
        <v>76</v>
      </c>
      <c r="D12" s="275"/>
      <c r="E12" s="286"/>
      <c r="F12" s="286"/>
      <c r="G12" s="286"/>
      <c r="H12" s="286"/>
      <c r="I12" s="70"/>
      <c r="J12" s="282"/>
      <c r="K12" s="283"/>
      <c r="L12" s="284"/>
      <c r="M12" s="55"/>
    </row>
    <row r="13" spans="1:19" ht="20.25" customHeight="1" x14ac:dyDescent="0.3">
      <c r="A13" s="10"/>
      <c r="B13" s="172" t="s">
        <v>338</v>
      </c>
      <c r="C13" s="228" t="s">
        <v>343</v>
      </c>
      <c r="D13" s="228"/>
      <c r="E13" s="287" t="s">
        <v>339</v>
      </c>
      <c r="F13" s="287"/>
      <c r="G13" s="287"/>
      <c r="H13" s="287"/>
      <c r="I13" s="134"/>
      <c r="J13" s="129"/>
      <c r="K13" s="129"/>
      <c r="L13" s="129">
        <v>1</v>
      </c>
      <c r="M13" s="238" t="s">
        <v>408</v>
      </c>
      <c r="N13" s="239"/>
      <c r="O13" s="239"/>
      <c r="P13" s="239"/>
      <c r="Q13" s="239"/>
      <c r="R13" s="239"/>
      <c r="S13" s="239"/>
    </row>
    <row r="14" spans="1:19" ht="20.25" x14ac:dyDescent="0.3">
      <c r="A14" s="10"/>
      <c r="B14" s="172"/>
      <c r="C14" s="228"/>
      <c r="D14" s="228"/>
      <c r="E14" s="287" t="s">
        <v>340</v>
      </c>
      <c r="F14" s="287"/>
      <c r="G14" s="287"/>
      <c r="H14" s="287"/>
      <c r="I14" s="134"/>
      <c r="J14" s="129"/>
      <c r="K14" s="129"/>
      <c r="L14" s="129">
        <v>1</v>
      </c>
      <c r="M14" s="40"/>
    </row>
    <row r="15" spans="1:19" ht="20.25" x14ac:dyDescent="0.3">
      <c r="A15" s="10"/>
      <c r="B15" s="172"/>
      <c r="C15" s="228"/>
      <c r="D15" s="228"/>
      <c r="E15" s="287" t="s">
        <v>341</v>
      </c>
      <c r="F15" s="287"/>
      <c r="G15" s="287"/>
      <c r="H15" s="287"/>
      <c r="I15" s="134"/>
      <c r="J15" s="129"/>
      <c r="K15" s="129"/>
      <c r="L15" s="129">
        <v>1</v>
      </c>
      <c r="M15" s="40"/>
    </row>
    <row r="16" spans="1:19" ht="20.25" x14ac:dyDescent="0.3">
      <c r="A16" s="10"/>
      <c r="B16" s="172"/>
      <c r="C16" s="228"/>
      <c r="D16" s="228"/>
      <c r="E16" s="287" t="s">
        <v>342</v>
      </c>
      <c r="F16" s="287"/>
      <c r="G16" s="287"/>
      <c r="H16" s="287"/>
      <c r="I16" s="134"/>
      <c r="J16" s="129"/>
      <c r="K16" s="129"/>
      <c r="L16" s="129">
        <v>1</v>
      </c>
      <c r="M16" s="40"/>
    </row>
    <row r="17" spans="1:17" ht="20.25" x14ac:dyDescent="0.3">
      <c r="A17" s="10"/>
      <c r="B17" s="172"/>
      <c r="C17" s="228"/>
      <c r="D17" s="228"/>
      <c r="E17" s="287" t="s">
        <v>344</v>
      </c>
      <c r="F17" s="287"/>
      <c r="G17" s="287"/>
      <c r="H17" s="287"/>
      <c r="I17" s="134"/>
      <c r="J17" s="129"/>
      <c r="K17" s="129"/>
      <c r="L17" s="129">
        <v>1</v>
      </c>
      <c r="M17" s="40"/>
    </row>
    <row r="18" spans="1:17" ht="20.25" x14ac:dyDescent="0.3">
      <c r="A18" s="10"/>
      <c r="B18" s="172"/>
      <c r="C18" s="228"/>
      <c r="D18" s="228"/>
      <c r="E18" s="287" t="s">
        <v>345</v>
      </c>
      <c r="F18" s="287"/>
      <c r="G18" s="287"/>
      <c r="H18" s="287"/>
      <c r="I18" s="134"/>
      <c r="J18" s="129"/>
      <c r="K18" s="129"/>
      <c r="L18" s="129">
        <v>1</v>
      </c>
      <c r="M18" s="40"/>
    </row>
    <row r="19" spans="1:17" ht="20.25" x14ac:dyDescent="0.3">
      <c r="A19" s="10"/>
      <c r="B19" s="172"/>
      <c r="C19" s="228"/>
      <c r="D19" s="228"/>
      <c r="E19" s="287" t="s">
        <v>346</v>
      </c>
      <c r="F19" s="287"/>
      <c r="G19" s="287"/>
      <c r="H19" s="287"/>
      <c r="I19" s="134"/>
      <c r="J19" s="129"/>
      <c r="K19" s="129"/>
      <c r="L19" s="129">
        <v>1</v>
      </c>
      <c r="M19" s="40"/>
    </row>
    <row r="20" spans="1:17" ht="20.25" x14ac:dyDescent="0.3">
      <c r="A20" s="10"/>
      <c r="B20" s="172" t="s">
        <v>347</v>
      </c>
      <c r="C20" s="228" t="s">
        <v>348</v>
      </c>
      <c r="D20" s="228"/>
      <c r="E20" s="287" t="s">
        <v>349</v>
      </c>
      <c r="F20" s="287"/>
      <c r="G20" s="287"/>
      <c r="H20" s="287"/>
      <c r="I20" s="134"/>
      <c r="J20" s="129"/>
      <c r="K20" s="129"/>
      <c r="L20" s="129">
        <v>1</v>
      </c>
      <c r="M20" s="40"/>
    </row>
    <row r="21" spans="1:17" ht="20.25" x14ac:dyDescent="0.3">
      <c r="A21" s="10"/>
      <c r="B21" s="172"/>
      <c r="C21" s="228"/>
      <c r="D21" s="228"/>
      <c r="E21" s="287" t="s">
        <v>350</v>
      </c>
      <c r="F21" s="287"/>
      <c r="G21" s="287"/>
      <c r="H21" s="287"/>
      <c r="I21" s="134"/>
      <c r="J21" s="129"/>
      <c r="K21" s="129"/>
      <c r="L21" s="129">
        <v>1</v>
      </c>
      <c r="M21" s="40"/>
    </row>
    <row r="22" spans="1:17" ht="20.25" x14ac:dyDescent="0.3">
      <c r="A22" s="10"/>
      <c r="B22" s="172"/>
      <c r="C22" s="228"/>
      <c r="D22" s="228"/>
      <c r="E22" s="287" t="s">
        <v>416</v>
      </c>
      <c r="F22" s="287"/>
      <c r="G22" s="287"/>
      <c r="H22" s="287"/>
      <c r="I22" s="134"/>
      <c r="J22" s="129"/>
      <c r="K22" s="129">
        <v>1</v>
      </c>
      <c r="L22" s="129"/>
      <c r="M22" s="40"/>
    </row>
    <row r="23" spans="1:17" ht="20.25" x14ac:dyDescent="0.3">
      <c r="A23" s="10"/>
      <c r="B23" s="172"/>
      <c r="C23" s="228"/>
      <c r="D23" s="228"/>
      <c r="E23" s="287" t="s">
        <v>351</v>
      </c>
      <c r="F23" s="287"/>
      <c r="G23" s="287"/>
      <c r="H23" s="287"/>
      <c r="I23" s="134"/>
      <c r="J23" s="129"/>
      <c r="K23" s="129">
        <v>1</v>
      </c>
      <c r="L23" s="129"/>
      <c r="M23" s="40"/>
    </row>
    <row r="24" spans="1:17" ht="20.25" x14ac:dyDescent="0.3">
      <c r="A24" s="10"/>
      <c r="B24" s="172"/>
      <c r="C24" s="228"/>
      <c r="D24" s="228"/>
      <c r="E24" s="287" t="s">
        <v>352</v>
      </c>
      <c r="F24" s="287"/>
      <c r="G24" s="287"/>
      <c r="H24" s="287"/>
      <c r="I24" s="134"/>
      <c r="J24" s="129"/>
      <c r="K24" s="129">
        <v>1</v>
      </c>
      <c r="L24" s="129"/>
      <c r="M24" s="40"/>
    </row>
    <row r="25" spans="1:17" ht="20.25" customHeight="1" x14ac:dyDescent="0.3">
      <c r="A25" s="10"/>
      <c r="B25" s="172" t="s">
        <v>13</v>
      </c>
      <c r="C25" s="228" t="s">
        <v>77</v>
      </c>
      <c r="D25" s="228"/>
      <c r="E25" s="287" t="s">
        <v>353</v>
      </c>
      <c r="F25" s="287"/>
      <c r="G25" s="287"/>
      <c r="H25" s="287"/>
      <c r="I25" s="134"/>
      <c r="J25" s="129"/>
      <c r="K25" s="129">
        <v>1</v>
      </c>
      <c r="L25" s="129"/>
      <c r="M25" s="40"/>
    </row>
    <row r="26" spans="1:17" ht="20.25" x14ac:dyDescent="0.3">
      <c r="A26" s="10"/>
      <c r="B26" s="172"/>
      <c r="C26" s="228"/>
      <c r="D26" s="228"/>
      <c r="E26" s="287" t="s">
        <v>354</v>
      </c>
      <c r="F26" s="287"/>
      <c r="G26" s="287"/>
      <c r="H26" s="287"/>
      <c r="I26" s="134"/>
      <c r="J26" s="129"/>
      <c r="K26" s="129">
        <v>1</v>
      </c>
      <c r="L26" s="129"/>
      <c r="M26" s="40"/>
    </row>
    <row r="27" spans="1:17" ht="20.25" x14ac:dyDescent="0.3">
      <c r="A27" s="10"/>
      <c r="B27" s="172"/>
      <c r="C27" s="228"/>
      <c r="D27" s="228"/>
      <c r="E27" s="287" t="s">
        <v>355</v>
      </c>
      <c r="F27" s="287"/>
      <c r="G27" s="287"/>
      <c r="H27" s="287"/>
      <c r="I27" s="134"/>
      <c r="J27" s="129"/>
      <c r="K27" s="129">
        <v>1</v>
      </c>
      <c r="L27" s="129"/>
      <c r="M27" s="40"/>
    </row>
    <row r="28" spans="1:17" ht="20.25" x14ac:dyDescent="0.3">
      <c r="A28" s="10"/>
      <c r="B28" s="172"/>
      <c r="C28" s="228"/>
      <c r="D28" s="228"/>
      <c r="E28" s="287" t="s">
        <v>417</v>
      </c>
      <c r="F28" s="287"/>
      <c r="G28" s="287"/>
      <c r="H28" s="287"/>
      <c r="I28" s="134"/>
      <c r="J28" s="129"/>
      <c r="K28" s="129">
        <v>1</v>
      </c>
      <c r="L28" s="129"/>
      <c r="M28" s="40"/>
    </row>
    <row r="29" spans="1:17" ht="23.25" customHeight="1" x14ac:dyDescent="0.3">
      <c r="B29" s="52"/>
      <c r="C29" s="52"/>
      <c r="D29" s="52"/>
      <c r="E29" s="52"/>
      <c r="F29" s="52"/>
      <c r="G29" s="52"/>
      <c r="H29" s="52"/>
      <c r="I29" s="71"/>
      <c r="J29" s="53">
        <f>(J13+J14+J15+J16+J17+J18+J19+J20+J21+J22+J23+J24+J25+J26+J27+J28)*0</f>
        <v>0</v>
      </c>
      <c r="K29" s="53">
        <f>(K13+K14+K15+K16+K17+K18+K19+K20+K21+K22+K23+K24+K25+K26+K27+K28)/16*100/2</f>
        <v>21.875</v>
      </c>
      <c r="L29" s="53">
        <f>(L13+L14+L15+L16+L17+L18+L19+L20+L21+L22+L23+L24+L25+L26+L27+L28)/16*100</f>
        <v>56.25</v>
      </c>
      <c r="M29" s="54">
        <f>SUM(J29:L29)</f>
        <v>78.125</v>
      </c>
      <c r="N29" s="116" t="s">
        <v>393</v>
      </c>
    </row>
    <row r="30" spans="1:17" ht="20.25" x14ac:dyDescent="0.3">
      <c r="B30" s="51"/>
      <c r="C30" s="51"/>
      <c r="D30" s="51"/>
      <c r="E30" s="51"/>
      <c r="F30" s="51"/>
      <c r="G30" s="51"/>
      <c r="H30" s="51"/>
      <c r="I30" s="51"/>
      <c r="J30" s="83">
        <f>(J5+J6+J7+J8+J9+J10+J13+J14+J15+J16+J17+J18+J19+J20+J21+J22+J23+J24+J25+J26+J27+J28)*0</f>
        <v>0</v>
      </c>
      <c r="K30" s="83">
        <f>(K5+K6+K7+K8+K9+K10+K13+K14+K15+K16+K17+K18+K19+K20+K21+K22+K23+K24+K25+K26+K27+K28)/22*100/2</f>
        <v>22.727272727272727</v>
      </c>
      <c r="L30" s="83">
        <f>(L5+L6+L7+L8+L9+L10+L13+L14+L15+L16+L17+L18+L19+L20+L21+L22+L23+L24+L25+L26+L27+L28)/22*100</f>
        <v>54.54545454545454</v>
      </c>
      <c r="M30" s="83">
        <f>SUM(J30:L30)</f>
        <v>77.272727272727266</v>
      </c>
      <c r="N30" s="72" t="s">
        <v>394</v>
      </c>
      <c r="O30" s="236" t="s">
        <v>406</v>
      </c>
      <c r="P30" s="237"/>
      <c r="Q30" s="237"/>
    </row>
    <row r="31" spans="1:17" ht="20.25" x14ac:dyDescent="0.3">
      <c r="J31" s="80">
        <f>J5+J6+J7+J8+J9+J10+J13+J14+J15+J16+J17+J18+J19+J20+J21+J22+J23+J24+J25+J26+J27+J28</f>
        <v>0</v>
      </c>
      <c r="K31" s="80">
        <f>K5+K6+K7+K8+K9+K10+K13+K14+K15+K16+K17+K18+K19+K20+K21+K22+K23+K24+K25+K26+K27+K28</f>
        <v>10</v>
      </c>
      <c r="L31" s="80">
        <f>L5+L6+L7+L8+L9+L10+L13+L14+L15+L16+L17+L18+L19+L20+L21+L22+L23+L24+L25+L26+L27+L28</f>
        <v>12</v>
      </c>
      <c r="M31" s="83">
        <f>SUM(J31:L31)</f>
        <v>22</v>
      </c>
      <c r="N31" s="115" t="s">
        <v>392</v>
      </c>
      <c r="O31" s="236" t="s">
        <v>406</v>
      </c>
      <c r="P31" s="237"/>
      <c r="Q31" s="237"/>
    </row>
  </sheetData>
  <sheetProtection password="CF7A" sheet="1" objects="1" scenarios="1"/>
  <mergeCells count="45">
    <mergeCell ref="B5:B7"/>
    <mergeCell ref="C5:D7"/>
    <mergeCell ref="E5:H5"/>
    <mergeCell ref="E6:H6"/>
    <mergeCell ref="E7:H7"/>
    <mergeCell ref="C3:H3"/>
    <mergeCell ref="J3:L3"/>
    <mergeCell ref="C4:D4"/>
    <mergeCell ref="E4:H4"/>
    <mergeCell ref="J12:L12"/>
    <mergeCell ref="J4:L4"/>
    <mergeCell ref="B8:B10"/>
    <mergeCell ref="C8:D10"/>
    <mergeCell ref="E8:H8"/>
    <mergeCell ref="E9:H9"/>
    <mergeCell ref="E10:H10"/>
    <mergeCell ref="B25:B28"/>
    <mergeCell ref="C25:D28"/>
    <mergeCell ref="E25:H25"/>
    <mergeCell ref="E26:H26"/>
    <mergeCell ref="E27:H27"/>
    <mergeCell ref="E28:H28"/>
    <mergeCell ref="B13:B19"/>
    <mergeCell ref="B20:B24"/>
    <mergeCell ref="C20:D24"/>
    <mergeCell ref="E20:H20"/>
    <mergeCell ref="E21:H21"/>
    <mergeCell ref="E22:H22"/>
    <mergeCell ref="E23:H23"/>
    <mergeCell ref="E24:H24"/>
    <mergeCell ref="C13:D19"/>
    <mergeCell ref="E13:H13"/>
    <mergeCell ref="E14:H14"/>
    <mergeCell ref="E15:H15"/>
    <mergeCell ref="E16:H16"/>
    <mergeCell ref="E17:H17"/>
    <mergeCell ref="E18:H18"/>
    <mergeCell ref="E19:H19"/>
    <mergeCell ref="M5:S5"/>
    <mergeCell ref="M13:S13"/>
    <mergeCell ref="O30:Q30"/>
    <mergeCell ref="O31:Q31"/>
    <mergeCell ref="C11:H11"/>
    <mergeCell ref="C12:D12"/>
    <mergeCell ref="E12:H12"/>
  </mergeCells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S46"/>
  <sheetViews>
    <sheetView rightToLeft="1" topLeftCell="A22" workbookViewId="0">
      <selection activeCell="H45" sqref="H45"/>
    </sheetView>
  </sheetViews>
  <sheetFormatPr defaultRowHeight="14.25" x14ac:dyDescent="0.2"/>
  <cols>
    <col min="2" max="3" width="9" style="104"/>
    <col min="4" max="4" width="23.5" style="104" customWidth="1"/>
    <col min="5" max="7" width="9" style="104"/>
    <col min="8" max="8" width="70.625" style="104" customWidth="1"/>
    <col min="9" max="9" width="16.125" style="104" customWidth="1"/>
    <col min="10" max="12" width="9" style="114"/>
  </cols>
  <sheetData>
    <row r="2" spans="1:19" ht="15" x14ac:dyDescent="0.25">
      <c r="I2" s="105" t="s">
        <v>405</v>
      </c>
      <c r="J2" s="106" t="s">
        <v>397</v>
      </c>
      <c r="K2" s="106" t="s">
        <v>404</v>
      </c>
      <c r="L2" s="106" t="s">
        <v>399</v>
      </c>
    </row>
    <row r="3" spans="1:19" ht="32.25" customHeight="1" x14ac:dyDescent="0.3">
      <c r="A3" s="10"/>
      <c r="B3" s="107" t="s">
        <v>16</v>
      </c>
      <c r="C3" s="160" t="s">
        <v>78</v>
      </c>
      <c r="D3" s="161"/>
      <c r="E3" s="161"/>
      <c r="F3" s="161"/>
      <c r="G3" s="161"/>
      <c r="H3" s="162"/>
      <c r="I3" s="68"/>
      <c r="J3" s="305">
        <f>M45</f>
        <v>71.621621621621614</v>
      </c>
      <c r="K3" s="306"/>
      <c r="L3" s="307"/>
      <c r="M3" s="40"/>
    </row>
    <row r="4" spans="1:19" ht="23.25" x14ac:dyDescent="0.3">
      <c r="A4" s="10"/>
      <c r="B4" s="108" t="s">
        <v>17</v>
      </c>
      <c r="C4" s="228" t="s">
        <v>34</v>
      </c>
      <c r="D4" s="228"/>
      <c r="E4" s="290"/>
      <c r="F4" s="290"/>
      <c r="G4" s="290"/>
      <c r="H4" s="290"/>
      <c r="I4" s="109"/>
      <c r="J4" s="308"/>
      <c r="K4" s="309"/>
      <c r="L4" s="310"/>
      <c r="M4" s="40"/>
    </row>
    <row r="5" spans="1:19" ht="20.25" x14ac:dyDescent="0.3">
      <c r="A5" s="10"/>
      <c r="B5" s="292" t="s">
        <v>79</v>
      </c>
      <c r="C5" s="228" t="s">
        <v>4</v>
      </c>
      <c r="D5" s="228"/>
      <c r="E5" s="290" t="s">
        <v>357</v>
      </c>
      <c r="F5" s="290"/>
      <c r="G5" s="290"/>
      <c r="H5" s="290"/>
      <c r="I5" s="135"/>
      <c r="J5" s="136"/>
      <c r="K5" s="136"/>
      <c r="L5" s="136">
        <v>1</v>
      </c>
      <c r="M5" s="238" t="s">
        <v>408</v>
      </c>
      <c r="N5" s="239"/>
      <c r="O5" s="239"/>
      <c r="P5" s="239"/>
      <c r="Q5" s="239"/>
      <c r="R5" s="239"/>
      <c r="S5" s="239"/>
    </row>
    <row r="6" spans="1:19" ht="20.25" x14ac:dyDescent="0.3">
      <c r="A6" s="10"/>
      <c r="B6" s="292"/>
      <c r="C6" s="228"/>
      <c r="D6" s="228"/>
      <c r="E6" s="290" t="s">
        <v>356</v>
      </c>
      <c r="F6" s="290"/>
      <c r="G6" s="290"/>
      <c r="H6" s="290"/>
      <c r="I6" s="135"/>
      <c r="J6" s="136"/>
      <c r="K6" s="136"/>
      <c r="L6" s="136">
        <v>1</v>
      </c>
      <c r="M6" s="40"/>
    </row>
    <row r="7" spans="1:19" ht="20.25" x14ac:dyDescent="0.3">
      <c r="A7" s="10"/>
      <c r="B7" s="292"/>
      <c r="C7" s="228"/>
      <c r="D7" s="228"/>
      <c r="E7" s="290" t="s">
        <v>358</v>
      </c>
      <c r="F7" s="290"/>
      <c r="G7" s="290"/>
      <c r="H7" s="290"/>
      <c r="I7" s="135"/>
      <c r="J7" s="136"/>
      <c r="K7" s="136"/>
      <c r="L7" s="136">
        <v>1</v>
      </c>
      <c r="M7" s="40"/>
    </row>
    <row r="8" spans="1:19" ht="21" x14ac:dyDescent="0.3">
      <c r="A8" s="10"/>
      <c r="B8" s="110" t="s">
        <v>80</v>
      </c>
      <c r="C8" s="303" t="s">
        <v>11</v>
      </c>
      <c r="D8" s="303"/>
      <c r="E8" s="304" t="s">
        <v>81</v>
      </c>
      <c r="F8" s="304"/>
      <c r="G8" s="304"/>
      <c r="H8" s="304"/>
      <c r="I8" s="137"/>
      <c r="J8" s="136"/>
      <c r="K8" s="136"/>
      <c r="L8" s="136">
        <v>1</v>
      </c>
      <c r="M8" s="40"/>
    </row>
    <row r="9" spans="1:19" ht="20.25" customHeight="1" x14ac:dyDescent="0.3">
      <c r="A9" s="10"/>
      <c r="B9" s="292" t="s">
        <v>82</v>
      </c>
      <c r="C9" s="228" t="s">
        <v>14</v>
      </c>
      <c r="D9" s="228"/>
      <c r="E9" s="299" t="s">
        <v>359</v>
      </c>
      <c r="F9" s="299"/>
      <c r="G9" s="299"/>
      <c r="H9" s="299"/>
      <c r="I9" s="137"/>
      <c r="J9" s="136"/>
      <c r="K9" s="136"/>
      <c r="L9" s="136">
        <v>1</v>
      </c>
      <c r="M9" s="40"/>
    </row>
    <row r="10" spans="1:19" ht="20.25" x14ac:dyDescent="0.3">
      <c r="A10" s="10"/>
      <c r="B10" s="292"/>
      <c r="C10" s="228"/>
      <c r="D10" s="228"/>
      <c r="E10" s="290" t="s">
        <v>360</v>
      </c>
      <c r="F10" s="290"/>
      <c r="G10" s="290"/>
      <c r="H10" s="290"/>
      <c r="I10" s="137"/>
      <c r="J10" s="136"/>
      <c r="K10" s="136"/>
      <c r="L10" s="136">
        <v>1</v>
      </c>
      <c r="M10" s="40"/>
    </row>
    <row r="11" spans="1:19" ht="20.25" x14ac:dyDescent="0.3">
      <c r="A11" s="10"/>
      <c r="B11" s="292"/>
      <c r="C11" s="228"/>
      <c r="D11" s="228"/>
      <c r="E11" s="290" t="s">
        <v>361</v>
      </c>
      <c r="F11" s="290"/>
      <c r="G11" s="290"/>
      <c r="H11" s="290"/>
      <c r="I11" s="137"/>
      <c r="J11" s="136"/>
      <c r="K11" s="136"/>
      <c r="L11" s="136">
        <v>1</v>
      </c>
      <c r="M11" s="40"/>
    </row>
    <row r="12" spans="1:19" ht="20.25" x14ac:dyDescent="0.3">
      <c r="A12" s="10"/>
      <c r="B12" s="292"/>
      <c r="C12" s="228"/>
      <c r="D12" s="228"/>
      <c r="E12" s="290" t="s">
        <v>362</v>
      </c>
      <c r="F12" s="290"/>
      <c r="G12" s="290"/>
      <c r="H12" s="290"/>
      <c r="I12" s="137"/>
      <c r="J12" s="136"/>
      <c r="K12" s="136"/>
      <c r="L12" s="136">
        <v>1</v>
      </c>
      <c r="M12" s="40"/>
    </row>
    <row r="13" spans="1:19" ht="20.25" x14ac:dyDescent="0.3">
      <c r="A13" s="10"/>
      <c r="B13" s="292"/>
      <c r="C13" s="228"/>
      <c r="D13" s="228"/>
      <c r="E13" s="290" t="s">
        <v>15</v>
      </c>
      <c r="F13" s="290"/>
      <c r="G13" s="290"/>
      <c r="H13" s="290"/>
      <c r="I13" s="138"/>
      <c r="J13" s="136"/>
      <c r="K13" s="136"/>
      <c r="L13" s="136">
        <v>1</v>
      </c>
      <c r="M13" s="40"/>
    </row>
    <row r="14" spans="1:19" ht="20.25" customHeight="1" x14ac:dyDescent="0.3">
      <c r="A14" s="10"/>
      <c r="B14" s="292" t="s">
        <v>83</v>
      </c>
      <c r="C14" s="228" t="s">
        <v>363</v>
      </c>
      <c r="D14" s="228"/>
      <c r="E14" s="290" t="s">
        <v>364</v>
      </c>
      <c r="F14" s="290"/>
      <c r="G14" s="290"/>
      <c r="H14" s="290"/>
      <c r="I14" s="139"/>
      <c r="J14" s="136"/>
      <c r="K14" s="136"/>
      <c r="L14" s="136">
        <v>1</v>
      </c>
      <c r="M14" s="210"/>
    </row>
    <row r="15" spans="1:19" ht="20.25" x14ac:dyDescent="0.3">
      <c r="A15" s="10"/>
      <c r="B15" s="292"/>
      <c r="C15" s="228"/>
      <c r="D15" s="228"/>
      <c r="E15" s="290" t="s">
        <v>365</v>
      </c>
      <c r="F15" s="290"/>
      <c r="G15" s="290"/>
      <c r="H15" s="290"/>
      <c r="I15" s="137"/>
      <c r="J15" s="136"/>
      <c r="K15" s="136"/>
      <c r="L15" s="136">
        <v>1</v>
      </c>
      <c r="M15" s="210"/>
    </row>
    <row r="16" spans="1:19" ht="20.25" x14ac:dyDescent="0.3">
      <c r="A16" s="10"/>
      <c r="B16" s="292"/>
      <c r="C16" s="228"/>
      <c r="D16" s="228"/>
      <c r="E16" s="293" t="s">
        <v>367</v>
      </c>
      <c r="F16" s="294"/>
      <c r="G16" s="294"/>
      <c r="H16" s="295"/>
      <c r="I16" s="137"/>
      <c r="J16" s="136"/>
      <c r="K16" s="136"/>
      <c r="L16" s="136">
        <v>1</v>
      </c>
      <c r="M16" s="210"/>
    </row>
    <row r="17" spans="1:13" ht="20.25" x14ac:dyDescent="0.3">
      <c r="A17" s="10"/>
      <c r="B17" s="292"/>
      <c r="C17" s="228"/>
      <c r="D17" s="228"/>
      <c r="E17" s="299" t="s">
        <v>366</v>
      </c>
      <c r="F17" s="299"/>
      <c r="G17" s="299"/>
      <c r="H17" s="299"/>
      <c r="I17" s="138"/>
      <c r="J17" s="136"/>
      <c r="K17" s="136"/>
      <c r="L17" s="136">
        <v>1</v>
      </c>
      <c r="M17" s="210"/>
    </row>
    <row r="18" spans="1:13" ht="20.25" customHeight="1" x14ac:dyDescent="0.3">
      <c r="A18" s="10"/>
      <c r="B18" s="296" t="s">
        <v>84</v>
      </c>
      <c r="C18" s="196" t="s">
        <v>85</v>
      </c>
      <c r="D18" s="197"/>
      <c r="E18" s="290" t="s">
        <v>368</v>
      </c>
      <c r="F18" s="290"/>
      <c r="G18" s="290"/>
      <c r="H18" s="290"/>
      <c r="I18" s="137"/>
      <c r="J18" s="136"/>
      <c r="K18" s="136"/>
      <c r="L18" s="136">
        <v>1</v>
      </c>
      <c r="M18" s="40"/>
    </row>
    <row r="19" spans="1:13" ht="20.25" customHeight="1" x14ac:dyDescent="0.3">
      <c r="A19" s="10"/>
      <c r="B19" s="297"/>
      <c r="C19" s="198"/>
      <c r="D19" s="199"/>
      <c r="E19" s="290" t="s">
        <v>86</v>
      </c>
      <c r="F19" s="290"/>
      <c r="G19" s="290"/>
      <c r="H19" s="290"/>
      <c r="I19" s="139"/>
      <c r="J19" s="136"/>
      <c r="K19" s="136">
        <v>1</v>
      </c>
      <c r="L19" s="136"/>
      <c r="M19" s="40"/>
    </row>
    <row r="20" spans="1:13" ht="20.25" x14ac:dyDescent="0.3">
      <c r="A20" s="10"/>
      <c r="B20" s="297"/>
      <c r="C20" s="198"/>
      <c r="D20" s="199"/>
      <c r="E20" s="290" t="s">
        <v>369</v>
      </c>
      <c r="F20" s="290"/>
      <c r="G20" s="290"/>
      <c r="H20" s="290"/>
      <c r="I20" s="137"/>
      <c r="J20" s="136"/>
      <c r="K20" s="136">
        <v>1</v>
      </c>
      <c r="L20" s="136"/>
      <c r="M20" s="40"/>
    </row>
    <row r="21" spans="1:13" ht="20.25" customHeight="1" x14ac:dyDescent="0.3">
      <c r="A21" s="10"/>
      <c r="B21" s="297"/>
      <c r="C21" s="198"/>
      <c r="D21" s="199"/>
      <c r="E21" s="300" t="s">
        <v>370</v>
      </c>
      <c r="F21" s="301"/>
      <c r="G21" s="301"/>
      <c r="H21" s="302"/>
      <c r="I21" s="137"/>
      <c r="J21" s="136"/>
      <c r="K21" s="136">
        <v>1</v>
      </c>
      <c r="L21" s="136"/>
      <c r="M21" s="40"/>
    </row>
    <row r="22" spans="1:13" ht="20.25" x14ac:dyDescent="0.3">
      <c r="A22" s="10"/>
      <c r="B22" s="297"/>
      <c r="C22" s="198"/>
      <c r="D22" s="199"/>
      <c r="E22" s="290" t="s">
        <v>42</v>
      </c>
      <c r="F22" s="290"/>
      <c r="G22" s="290"/>
      <c r="H22" s="290"/>
      <c r="I22" s="138"/>
      <c r="J22" s="136"/>
      <c r="K22" s="136">
        <v>1</v>
      </c>
      <c r="L22" s="136"/>
      <c r="M22" s="40"/>
    </row>
    <row r="23" spans="1:13" ht="20.25" customHeight="1" x14ac:dyDescent="0.3">
      <c r="A23" s="10"/>
      <c r="B23" s="297"/>
      <c r="C23" s="198"/>
      <c r="D23" s="199"/>
      <c r="E23" s="290" t="s">
        <v>41</v>
      </c>
      <c r="F23" s="290"/>
      <c r="G23" s="290"/>
      <c r="H23" s="290"/>
      <c r="I23" s="139"/>
      <c r="J23" s="136"/>
      <c r="K23" s="136">
        <v>1</v>
      </c>
      <c r="L23" s="136"/>
      <c r="M23" s="40"/>
    </row>
    <row r="24" spans="1:13" ht="20.25" customHeight="1" x14ac:dyDescent="0.3">
      <c r="A24" s="10"/>
      <c r="B24" s="297"/>
      <c r="C24" s="198"/>
      <c r="D24" s="199"/>
      <c r="E24" s="293" t="s">
        <v>372</v>
      </c>
      <c r="F24" s="294"/>
      <c r="G24" s="294"/>
      <c r="H24" s="295"/>
      <c r="I24" s="137"/>
      <c r="J24" s="136"/>
      <c r="K24" s="136">
        <v>1</v>
      </c>
      <c r="L24" s="136"/>
      <c r="M24" s="40"/>
    </row>
    <row r="25" spans="1:13" ht="20.25" customHeight="1" x14ac:dyDescent="0.3">
      <c r="A25" s="10"/>
      <c r="B25" s="297"/>
      <c r="C25" s="198"/>
      <c r="D25" s="199"/>
      <c r="E25" s="293" t="s">
        <v>371</v>
      </c>
      <c r="F25" s="294"/>
      <c r="G25" s="294"/>
      <c r="H25" s="295"/>
      <c r="I25" s="137"/>
      <c r="J25" s="136"/>
      <c r="K25" s="136">
        <v>1</v>
      </c>
      <c r="L25" s="136"/>
      <c r="M25" s="40"/>
    </row>
    <row r="26" spans="1:13" ht="20.25" customHeight="1" x14ac:dyDescent="0.3">
      <c r="A26" s="10"/>
      <c r="B26" s="298"/>
      <c r="C26" s="200"/>
      <c r="D26" s="201"/>
      <c r="E26" s="293" t="s">
        <v>373</v>
      </c>
      <c r="F26" s="294"/>
      <c r="G26" s="294"/>
      <c r="H26" s="295"/>
      <c r="I26" s="137"/>
      <c r="J26" s="136"/>
      <c r="K26" s="136">
        <v>1</v>
      </c>
      <c r="L26" s="136"/>
      <c r="M26" s="40"/>
    </row>
    <row r="27" spans="1:13" ht="20.25" customHeight="1" x14ac:dyDescent="0.3">
      <c r="A27" s="10"/>
      <c r="B27" s="292" t="s">
        <v>87</v>
      </c>
      <c r="C27" s="202" t="s">
        <v>88</v>
      </c>
      <c r="D27" s="202"/>
      <c r="E27" s="290" t="s">
        <v>374</v>
      </c>
      <c r="F27" s="290"/>
      <c r="G27" s="290"/>
      <c r="H27" s="290"/>
      <c r="I27" s="137"/>
      <c r="J27" s="136"/>
      <c r="K27" s="136">
        <v>1</v>
      </c>
      <c r="L27" s="136"/>
      <c r="M27" s="40"/>
    </row>
    <row r="28" spans="1:13" ht="20.25" x14ac:dyDescent="0.3">
      <c r="A28" s="10"/>
      <c r="B28" s="292"/>
      <c r="C28" s="202"/>
      <c r="D28" s="202"/>
      <c r="E28" s="290" t="s">
        <v>89</v>
      </c>
      <c r="F28" s="290"/>
      <c r="G28" s="290"/>
      <c r="H28" s="290"/>
      <c r="I28" s="137"/>
      <c r="J28" s="136"/>
      <c r="K28" s="136">
        <v>1</v>
      </c>
      <c r="L28" s="136"/>
      <c r="M28" s="40"/>
    </row>
    <row r="29" spans="1:13" ht="20.25" x14ac:dyDescent="0.3">
      <c r="A29" s="10"/>
      <c r="B29" s="292"/>
      <c r="C29" s="202"/>
      <c r="D29" s="202"/>
      <c r="E29" s="290" t="s">
        <v>90</v>
      </c>
      <c r="F29" s="290"/>
      <c r="G29" s="290"/>
      <c r="H29" s="290"/>
      <c r="I29" s="137"/>
      <c r="J29" s="136"/>
      <c r="K29" s="136">
        <v>1</v>
      </c>
      <c r="L29" s="136"/>
      <c r="M29" s="40"/>
    </row>
    <row r="30" spans="1:13" ht="20.25" x14ac:dyDescent="0.3">
      <c r="A30" s="10"/>
      <c r="B30" s="292"/>
      <c r="C30" s="202"/>
      <c r="D30" s="202"/>
      <c r="E30" s="290" t="s">
        <v>91</v>
      </c>
      <c r="F30" s="290"/>
      <c r="G30" s="290"/>
      <c r="H30" s="290"/>
      <c r="I30" s="137"/>
      <c r="J30" s="136"/>
      <c r="K30" s="136">
        <v>1</v>
      </c>
      <c r="L30" s="136"/>
      <c r="M30" s="40"/>
    </row>
    <row r="31" spans="1:13" ht="20.25" x14ac:dyDescent="0.3">
      <c r="A31" s="10"/>
      <c r="B31" s="292"/>
      <c r="C31" s="202"/>
      <c r="D31" s="202"/>
      <c r="E31" s="290" t="s">
        <v>92</v>
      </c>
      <c r="F31" s="290"/>
      <c r="G31" s="290"/>
      <c r="H31" s="290"/>
      <c r="I31" s="137"/>
      <c r="J31" s="136"/>
      <c r="K31" s="136">
        <v>1</v>
      </c>
      <c r="L31" s="136"/>
      <c r="M31" s="40"/>
    </row>
    <row r="32" spans="1:13" ht="20.25" x14ac:dyDescent="0.3">
      <c r="A32" s="10"/>
      <c r="B32" s="292" t="s">
        <v>18</v>
      </c>
      <c r="C32" s="228" t="s">
        <v>93</v>
      </c>
      <c r="D32" s="228"/>
      <c r="E32" s="290" t="s">
        <v>375</v>
      </c>
      <c r="F32" s="290"/>
      <c r="G32" s="290"/>
      <c r="H32" s="290"/>
      <c r="I32" s="137"/>
      <c r="J32" s="136"/>
      <c r="K32" s="136">
        <v>1</v>
      </c>
      <c r="L32" s="136"/>
      <c r="M32" s="40"/>
    </row>
    <row r="33" spans="1:19" ht="20.25" x14ac:dyDescent="0.3">
      <c r="A33" s="10"/>
      <c r="B33" s="292"/>
      <c r="C33" s="228"/>
      <c r="D33" s="228"/>
      <c r="E33" s="290" t="s">
        <v>376</v>
      </c>
      <c r="F33" s="290"/>
      <c r="G33" s="290"/>
      <c r="H33" s="290"/>
      <c r="I33" s="137"/>
      <c r="J33" s="136"/>
      <c r="K33" s="136">
        <v>1</v>
      </c>
      <c r="L33" s="136"/>
      <c r="M33" s="40"/>
    </row>
    <row r="34" spans="1:19" ht="20.25" x14ac:dyDescent="0.3">
      <c r="A34" s="10"/>
      <c r="B34" s="292"/>
      <c r="C34" s="228"/>
      <c r="D34" s="228"/>
      <c r="E34" s="290" t="s">
        <v>377</v>
      </c>
      <c r="F34" s="290"/>
      <c r="G34" s="290"/>
      <c r="H34" s="290"/>
      <c r="I34" s="137"/>
      <c r="J34" s="136"/>
      <c r="K34" s="136">
        <v>1</v>
      </c>
      <c r="L34" s="136"/>
      <c r="M34" s="40"/>
    </row>
    <row r="35" spans="1:19" ht="20.25" customHeight="1" x14ac:dyDescent="0.3">
      <c r="A35" s="10"/>
      <c r="B35" s="192" t="s">
        <v>19</v>
      </c>
      <c r="C35" s="267" t="s">
        <v>94</v>
      </c>
      <c r="D35" s="268"/>
      <c r="E35" s="290" t="s">
        <v>95</v>
      </c>
      <c r="F35" s="290"/>
      <c r="G35" s="290"/>
      <c r="H35" s="290"/>
      <c r="I35" s="137"/>
      <c r="J35" s="136"/>
      <c r="K35" s="136">
        <v>1</v>
      </c>
      <c r="L35" s="136"/>
      <c r="M35" s="40"/>
    </row>
    <row r="36" spans="1:19" ht="20.25" customHeight="1" x14ac:dyDescent="0.3">
      <c r="A36" s="10"/>
      <c r="B36" s="193"/>
      <c r="C36" s="271"/>
      <c r="D36" s="272"/>
      <c r="E36" s="293" t="s">
        <v>378</v>
      </c>
      <c r="F36" s="294"/>
      <c r="G36" s="294"/>
      <c r="H36" s="295"/>
      <c r="I36" s="137"/>
      <c r="J36" s="136"/>
      <c r="K36" s="136">
        <v>1</v>
      </c>
      <c r="L36" s="136"/>
      <c r="M36" s="40"/>
    </row>
    <row r="37" spans="1:19" ht="20.25" customHeight="1" x14ac:dyDescent="0.3">
      <c r="A37" s="10"/>
      <c r="B37" s="108" t="s">
        <v>22</v>
      </c>
      <c r="C37" s="228" t="s">
        <v>96</v>
      </c>
      <c r="D37" s="228"/>
      <c r="E37" s="290" t="s">
        <v>379</v>
      </c>
      <c r="F37" s="290"/>
      <c r="G37" s="290"/>
      <c r="H37" s="290"/>
      <c r="I37" s="137"/>
      <c r="J37" s="136"/>
      <c r="K37" s="136">
        <v>1</v>
      </c>
      <c r="L37" s="136"/>
      <c r="M37" s="40"/>
    </row>
    <row r="38" spans="1:19" ht="20.25" customHeight="1" x14ac:dyDescent="0.3">
      <c r="A38" s="10"/>
      <c r="B38" s="108" t="s">
        <v>23</v>
      </c>
      <c r="C38" s="228" t="s">
        <v>97</v>
      </c>
      <c r="D38" s="228"/>
      <c r="E38" s="291"/>
      <c r="F38" s="291"/>
      <c r="G38" s="291"/>
      <c r="H38" s="291"/>
      <c r="I38" s="111"/>
      <c r="J38" s="112"/>
      <c r="K38" s="112"/>
      <c r="L38" s="112"/>
      <c r="M38" s="40"/>
    </row>
    <row r="39" spans="1:19" ht="20.25" customHeight="1" x14ac:dyDescent="0.3">
      <c r="A39" s="10"/>
      <c r="B39" s="108" t="s">
        <v>24</v>
      </c>
      <c r="C39" s="228" t="s">
        <v>4</v>
      </c>
      <c r="D39" s="228"/>
      <c r="E39" s="290" t="s">
        <v>380</v>
      </c>
      <c r="F39" s="290"/>
      <c r="G39" s="290"/>
      <c r="H39" s="290"/>
      <c r="I39" s="137"/>
      <c r="J39" s="136"/>
      <c r="K39" s="136">
        <v>1</v>
      </c>
      <c r="L39" s="136"/>
      <c r="M39" s="238" t="s">
        <v>408</v>
      </c>
      <c r="N39" s="239"/>
      <c r="O39" s="239"/>
      <c r="P39" s="239"/>
      <c r="Q39" s="239"/>
      <c r="R39" s="239"/>
      <c r="S39" s="239"/>
    </row>
    <row r="40" spans="1:19" ht="20.25" customHeight="1" x14ac:dyDescent="0.3">
      <c r="A40" s="10"/>
      <c r="B40" s="108" t="s">
        <v>25</v>
      </c>
      <c r="C40" s="228" t="s">
        <v>98</v>
      </c>
      <c r="D40" s="228"/>
      <c r="E40" s="290" t="s">
        <v>99</v>
      </c>
      <c r="F40" s="290"/>
      <c r="G40" s="290"/>
      <c r="H40" s="290"/>
      <c r="I40" s="137"/>
      <c r="J40" s="136"/>
      <c r="K40" s="136">
        <v>1</v>
      </c>
      <c r="L40" s="136"/>
      <c r="M40" s="40"/>
    </row>
    <row r="41" spans="1:19" ht="20.25" customHeight="1" x14ac:dyDescent="0.3">
      <c r="A41" s="10"/>
      <c r="B41" s="108" t="s">
        <v>27</v>
      </c>
      <c r="C41" s="228" t="s">
        <v>100</v>
      </c>
      <c r="D41" s="228"/>
      <c r="E41" s="291"/>
      <c r="F41" s="291"/>
      <c r="G41" s="291"/>
      <c r="H41" s="291"/>
      <c r="I41" s="111"/>
      <c r="J41" s="112"/>
      <c r="K41" s="112"/>
      <c r="L41" s="112"/>
      <c r="M41" s="40"/>
    </row>
    <row r="42" spans="1:19" ht="20.25" customHeight="1" x14ac:dyDescent="0.3">
      <c r="A42" s="10"/>
      <c r="B42" s="108" t="s">
        <v>101</v>
      </c>
      <c r="C42" s="288" t="s">
        <v>381</v>
      </c>
      <c r="D42" s="289"/>
      <c r="E42" s="290" t="s">
        <v>382</v>
      </c>
      <c r="F42" s="290"/>
      <c r="G42" s="290"/>
      <c r="H42" s="290"/>
      <c r="I42" s="137"/>
      <c r="J42" s="136"/>
      <c r="K42" s="136"/>
      <c r="L42" s="136">
        <v>1</v>
      </c>
      <c r="M42" s="238" t="s">
        <v>408</v>
      </c>
      <c r="N42" s="239"/>
      <c r="O42" s="239"/>
      <c r="P42" s="239"/>
      <c r="Q42" s="239"/>
      <c r="R42" s="239"/>
      <c r="S42" s="239"/>
    </row>
    <row r="43" spans="1:19" ht="20.25" customHeight="1" thickBot="1" x14ac:dyDescent="0.35">
      <c r="A43" s="10"/>
      <c r="B43" s="108" t="s">
        <v>102</v>
      </c>
      <c r="C43" s="288" t="s">
        <v>383</v>
      </c>
      <c r="D43" s="289"/>
      <c r="E43" s="290" t="s">
        <v>103</v>
      </c>
      <c r="F43" s="290"/>
      <c r="G43" s="290"/>
      <c r="H43" s="290"/>
      <c r="I43" s="137"/>
      <c r="J43" s="136"/>
      <c r="K43" s="136"/>
      <c r="L43" s="136">
        <v>1</v>
      </c>
      <c r="M43" s="40"/>
    </row>
    <row r="44" spans="1:19" ht="24.75" thickTop="1" thickBot="1" x14ac:dyDescent="0.35">
      <c r="J44" s="113">
        <f>(J5+J6+J7+J8+J9+J10+J11+J12+J13+J14+J15+J16+J17+J18+J19+J20+J21+J22+J23+J24+J25+J26+J27+J28+J29+J30+J31+J32+J33+J34+J35+J36+J37+J39+J40+J42+J43)</f>
        <v>0</v>
      </c>
      <c r="K44" s="113">
        <f>(K5+K6+K7+K8+K9+K10+K11+K12+K13+K14+K15+K16+K17+K18+K19+K20+K21+K22+K23+K24+K25+K26+K27+K28+K29+K30+K31+K32+K33+K34+K35+K36+K37+K39+K40+K42+K43)</f>
        <v>21</v>
      </c>
      <c r="L44" s="113">
        <f>(L5+L6+L7+L8+L9+L10+L11+L12+L13+L14+L15+L16+L17+L18+L19+L20+L21+L22+L23+L24+L25+L26+L27+L28+L29+L30+L31+L32+L33+L34+L35+L36+L37+L39+L40+L42+L43)</f>
        <v>16</v>
      </c>
      <c r="M44" s="113">
        <f>SUM(J44:L44)</f>
        <v>37</v>
      </c>
      <c r="N44" s="72" t="s">
        <v>392</v>
      </c>
      <c r="O44" s="236" t="s">
        <v>406</v>
      </c>
      <c r="P44" s="237"/>
      <c r="Q44" s="237"/>
    </row>
    <row r="45" spans="1:19" ht="31.5" customHeight="1" thickTop="1" thickBot="1" x14ac:dyDescent="0.35">
      <c r="J45" s="113">
        <f>(J5+J6+J7+J8+J9+J10+J11+J12+J13+J14+J15+J16+J17+J18+J20+J19+J21+J22+J23+J24+J25+J26+J27+J28+J29+J30+J31+J32+J33+J34+J35+J36+J37+J39+J40+J42+J43)*0</f>
        <v>0</v>
      </c>
      <c r="K45" s="113">
        <f>(K5+K6+K7+K8+K9+K10+K11+K12+K13+K14+K15+K16+K17+K18+K20+K19+K21+K22+K23+K24+K25+K26+K27+K28+K29+K30+K31+K32+K33+K34+K35+K36+K37+K39+K40+K42+K43)/37*100/2</f>
        <v>28.378378378378379</v>
      </c>
      <c r="L45" s="113">
        <f>(L5+L6+L7+L8+L9+L10+L11+L12+L13+L14+L15+L16+L17+L18+L20+L19+L21+L22+L23+L24+L25+L26+L27+L28+L29+L30+L31+L32+L33+L34+L35+L36+L37+L39+L40+L42+L43)/37*100</f>
        <v>43.243243243243242</v>
      </c>
      <c r="M45" s="113">
        <f>SUM(J45:L45)</f>
        <v>71.621621621621614</v>
      </c>
      <c r="N45" s="72" t="s">
        <v>391</v>
      </c>
      <c r="O45" s="236" t="s">
        <v>406</v>
      </c>
      <c r="P45" s="237"/>
      <c r="Q45" s="237"/>
    </row>
    <row r="46" spans="1:19" ht="15" thickTop="1" x14ac:dyDescent="0.2"/>
  </sheetData>
  <sheetProtection password="CF7A" sheet="1" objects="1" scenarios="1"/>
  <mergeCells count="72">
    <mergeCell ref="C3:H3"/>
    <mergeCell ref="J3:L3"/>
    <mergeCell ref="C4:D4"/>
    <mergeCell ref="E4:H4"/>
    <mergeCell ref="B5:B7"/>
    <mergeCell ref="C5:D7"/>
    <mergeCell ref="E5:H5"/>
    <mergeCell ref="E6:H6"/>
    <mergeCell ref="E7:H7"/>
    <mergeCell ref="J4:L4"/>
    <mergeCell ref="C8:D8"/>
    <mergeCell ref="E8:H8"/>
    <mergeCell ref="B9:B13"/>
    <mergeCell ref="C9:D13"/>
    <mergeCell ref="E9:H9"/>
    <mergeCell ref="E10:H10"/>
    <mergeCell ref="E11:H11"/>
    <mergeCell ref="E12:H12"/>
    <mergeCell ref="E13:H13"/>
    <mergeCell ref="E25:H25"/>
    <mergeCell ref="B14:B17"/>
    <mergeCell ref="C14:D17"/>
    <mergeCell ref="E14:H14"/>
    <mergeCell ref="M14:M17"/>
    <mergeCell ref="E15:H15"/>
    <mergeCell ref="E16:H16"/>
    <mergeCell ref="E17:H17"/>
    <mergeCell ref="E20:H20"/>
    <mergeCell ref="E21:H21"/>
    <mergeCell ref="E22:H22"/>
    <mergeCell ref="E23:H23"/>
    <mergeCell ref="E24:H24"/>
    <mergeCell ref="B35:B36"/>
    <mergeCell ref="C35:D36"/>
    <mergeCell ref="E35:H35"/>
    <mergeCell ref="E36:H36"/>
    <mergeCell ref="E26:H26"/>
    <mergeCell ref="B27:B31"/>
    <mergeCell ref="C27:D31"/>
    <mergeCell ref="E27:H27"/>
    <mergeCell ref="E28:H28"/>
    <mergeCell ref="E29:H29"/>
    <mergeCell ref="E30:H30"/>
    <mergeCell ref="E31:H31"/>
    <mergeCell ref="B18:B26"/>
    <mergeCell ref="C18:D26"/>
    <mergeCell ref="E18:H18"/>
    <mergeCell ref="E19:H19"/>
    <mergeCell ref="B32:B34"/>
    <mergeCell ref="C32:D34"/>
    <mergeCell ref="E32:H32"/>
    <mergeCell ref="E33:H33"/>
    <mergeCell ref="E34:H34"/>
    <mergeCell ref="C37:D37"/>
    <mergeCell ref="E37:H37"/>
    <mergeCell ref="C38:D38"/>
    <mergeCell ref="E38:H38"/>
    <mergeCell ref="C39:D39"/>
    <mergeCell ref="E39:H39"/>
    <mergeCell ref="C43:D43"/>
    <mergeCell ref="E43:H43"/>
    <mergeCell ref="C40:D40"/>
    <mergeCell ref="E40:H40"/>
    <mergeCell ref="C41:D41"/>
    <mergeCell ref="E41:H41"/>
    <mergeCell ref="C42:D42"/>
    <mergeCell ref="E42:H42"/>
    <mergeCell ref="M5:S5"/>
    <mergeCell ref="M39:S39"/>
    <mergeCell ref="M42:S42"/>
    <mergeCell ref="O44:Q44"/>
    <mergeCell ref="O45:Q45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T80"/>
  <sheetViews>
    <sheetView rightToLeft="1" topLeftCell="A52" workbookViewId="0">
      <selection activeCell="K80" sqref="K80"/>
    </sheetView>
  </sheetViews>
  <sheetFormatPr defaultRowHeight="14.25" x14ac:dyDescent="0.2"/>
  <cols>
    <col min="1" max="1" width="5" customWidth="1"/>
    <col min="2" max="2" width="3.625" customWidth="1"/>
    <col min="4" max="4" width="9" style="87"/>
    <col min="5" max="5" width="23.875" style="87" customWidth="1"/>
    <col min="9" max="9" width="65.75" customWidth="1"/>
    <col min="10" max="10" width="11.625" customWidth="1"/>
    <col min="11" max="13" width="9" style="89"/>
  </cols>
  <sheetData>
    <row r="2" spans="1:20" ht="15" x14ac:dyDescent="0.25">
      <c r="J2" s="73" t="s">
        <v>405</v>
      </c>
      <c r="K2" s="86" t="s">
        <v>397</v>
      </c>
      <c r="L2" s="86" t="s">
        <v>404</v>
      </c>
      <c r="M2" s="86" t="s">
        <v>399</v>
      </c>
    </row>
    <row r="3" spans="1:20" ht="20.25" customHeight="1" x14ac:dyDescent="0.3">
      <c r="B3" s="10"/>
      <c r="C3" s="34">
        <v>8</v>
      </c>
      <c r="D3" s="160" t="s">
        <v>104</v>
      </c>
      <c r="E3" s="161"/>
      <c r="F3" s="161"/>
      <c r="G3" s="161"/>
      <c r="H3" s="161"/>
      <c r="I3" s="161"/>
      <c r="J3" s="140"/>
      <c r="K3" s="306">
        <f>N80</f>
        <v>65.909090909090907</v>
      </c>
      <c r="L3" s="306"/>
      <c r="M3" s="307"/>
      <c r="N3" s="40"/>
    </row>
    <row r="4" spans="1:20" ht="20.25" customHeight="1" x14ac:dyDescent="0.3">
      <c r="A4">
        <v>1</v>
      </c>
      <c r="B4" s="10">
        <v>1</v>
      </c>
      <c r="C4" s="189" t="s">
        <v>28</v>
      </c>
      <c r="D4" s="228" t="s">
        <v>105</v>
      </c>
      <c r="E4" s="228"/>
      <c r="F4" s="311" t="s">
        <v>106</v>
      </c>
      <c r="G4" s="311"/>
      <c r="H4" s="311"/>
      <c r="I4" s="311"/>
      <c r="J4" s="125"/>
      <c r="K4" s="122">
        <v>1</v>
      </c>
      <c r="L4" s="122">
        <v>1</v>
      </c>
      <c r="M4" s="122">
        <v>1</v>
      </c>
      <c r="N4" s="238" t="s">
        <v>408</v>
      </c>
      <c r="O4" s="239"/>
      <c r="P4" s="239"/>
      <c r="Q4" s="239"/>
      <c r="R4" s="239"/>
      <c r="S4" s="239"/>
      <c r="T4" s="239"/>
    </row>
    <row r="5" spans="1:20" ht="20.25" customHeight="1" x14ac:dyDescent="0.3">
      <c r="A5">
        <v>2</v>
      </c>
      <c r="B5" s="10">
        <v>2</v>
      </c>
      <c r="C5" s="190"/>
      <c r="D5" s="228"/>
      <c r="E5" s="228"/>
      <c r="F5" s="311" t="s">
        <v>107</v>
      </c>
      <c r="G5" s="311"/>
      <c r="H5" s="311"/>
      <c r="I5" s="311"/>
      <c r="J5" s="125"/>
      <c r="K5" s="122">
        <v>1</v>
      </c>
      <c r="L5" s="122"/>
      <c r="M5" s="122"/>
      <c r="N5" s="40"/>
    </row>
    <row r="6" spans="1:20" ht="20.25" customHeight="1" x14ac:dyDescent="0.3">
      <c r="A6">
        <v>3</v>
      </c>
      <c r="B6" s="10">
        <v>3</v>
      </c>
      <c r="C6" s="190"/>
      <c r="D6" s="228"/>
      <c r="E6" s="228"/>
      <c r="F6" s="311" t="s">
        <v>108</v>
      </c>
      <c r="G6" s="311"/>
      <c r="H6" s="311"/>
      <c r="I6" s="311"/>
      <c r="J6" s="125"/>
      <c r="K6" s="122">
        <v>1</v>
      </c>
      <c r="L6" s="122"/>
      <c r="M6" s="122"/>
      <c r="N6" s="40"/>
    </row>
    <row r="7" spans="1:20" ht="20.25" customHeight="1" x14ac:dyDescent="0.3">
      <c r="A7">
        <v>4</v>
      </c>
      <c r="B7" s="10">
        <v>4</v>
      </c>
      <c r="C7" s="191"/>
      <c r="D7" s="228"/>
      <c r="E7" s="228"/>
      <c r="F7" s="311" t="s">
        <v>109</v>
      </c>
      <c r="G7" s="311"/>
      <c r="H7" s="311"/>
      <c r="I7" s="311"/>
      <c r="J7" s="125"/>
      <c r="K7" s="122">
        <v>1</v>
      </c>
      <c r="L7" s="122"/>
      <c r="M7" s="122"/>
      <c r="N7" s="40"/>
    </row>
    <row r="8" spans="1:20" ht="20.25" customHeight="1" x14ac:dyDescent="0.3">
      <c r="B8" s="10"/>
      <c r="C8" s="321"/>
      <c r="D8" s="322"/>
      <c r="E8" s="322"/>
      <c r="F8" s="322"/>
      <c r="G8" s="322"/>
      <c r="H8" s="322"/>
      <c r="I8" s="323"/>
      <c r="J8" s="125"/>
      <c r="K8" s="122">
        <f>(K4+K5+K6+K7)*0</f>
        <v>0</v>
      </c>
      <c r="L8" s="122">
        <f>(L4+L5+L6+L7)/5*100/2</f>
        <v>10</v>
      </c>
      <c r="M8" s="122">
        <f>(M4+M5+M6+M7)/5*100</f>
        <v>20</v>
      </c>
      <c r="N8" s="119">
        <f>SUM(K8:M8)</f>
        <v>30</v>
      </c>
    </row>
    <row r="9" spans="1:20" ht="20.25" customHeight="1" x14ac:dyDescent="0.3">
      <c r="B9" s="10"/>
      <c r="C9" s="43" t="s">
        <v>29</v>
      </c>
      <c r="D9" s="314" t="s">
        <v>110</v>
      </c>
      <c r="E9" s="314"/>
      <c r="F9" s="317"/>
      <c r="G9" s="317"/>
      <c r="H9" s="317"/>
      <c r="I9" s="317"/>
      <c r="J9" s="13"/>
      <c r="K9" s="120"/>
      <c r="L9" s="120"/>
      <c r="M9" s="120"/>
      <c r="N9" s="119"/>
    </row>
    <row r="10" spans="1:20" ht="20.25" customHeight="1" x14ac:dyDescent="0.3">
      <c r="A10">
        <v>4</v>
      </c>
      <c r="B10" s="10">
        <v>1</v>
      </c>
      <c r="C10" s="189" t="s">
        <v>30</v>
      </c>
      <c r="D10" s="228" t="s">
        <v>111</v>
      </c>
      <c r="E10" s="228"/>
      <c r="F10" s="311" t="s">
        <v>112</v>
      </c>
      <c r="G10" s="311"/>
      <c r="H10" s="311"/>
      <c r="I10" s="311"/>
      <c r="J10" s="125"/>
      <c r="K10" s="122"/>
      <c r="L10" s="122"/>
      <c r="M10" s="122">
        <v>1</v>
      </c>
      <c r="N10" s="238" t="s">
        <v>408</v>
      </c>
      <c r="O10" s="239"/>
      <c r="P10" s="239"/>
      <c r="Q10" s="239"/>
      <c r="R10" s="239"/>
      <c r="S10" s="239"/>
      <c r="T10" s="239"/>
    </row>
    <row r="11" spans="1:20" ht="20.25" customHeight="1" x14ac:dyDescent="0.3">
      <c r="A11">
        <v>5</v>
      </c>
      <c r="B11" s="10">
        <v>2</v>
      </c>
      <c r="C11" s="190"/>
      <c r="D11" s="228"/>
      <c r="E11" s="228"/>
      <c r="F11" s="311" t="s">
        <v>113</v>
      </c>
      <c r="G11" s="311"/>
      <c r="H11" s="311"/>
      <c r="I11" s="311"/>
      <c r="J11" s="125"/>
      <c r="K11" s="122"/>
      <c r="L11" s="122"/>
      <c r="M11" s="122">
        <v>1</v>
      </c>
      <c r="N11" s="40"/>
    </row>
    <row r="12" spans="1:20" ht="20.25" customHeight="1" x14ac:dyDescent="0.3">
      <c r="A12">
        <v>6</v>
      </c>
      <c r="B12" s="10">
        <v>3</v>
      </c>
      <c r="C12" s="191"/>
      <c r="D12" s="228"/>
      <c r="E12" s="228"/>
      <c r="F12" s="311" t="s">
        <v>114</v>
      </c>
      <c r="G12" s="311"/>
      <c r="H12" s="311"/>
      <c r="I12" s="311"/>
      <c r="J12" s="125"/>
      <c r="K12" s="122"/>
      <c r="L12" s="122"/>
      <c r="M12" s="122">
        <v>1</v>
      </c>
      <c r="N12" s="40"/>
    </row>
    <row r="13" spans="1:20" ht="20.25" customHeight="1" x14ac:dyDescent="0.3">
      <c r="A13">
        <v>7</v>
      </c>
      <c r="B13" s="10">
        <v>4</v>
      </c>
      <c r="C13" s="172" t="s">
        <v>31</v>
      </c>
      <c r="D13" s="228" t="s">
        <v>115</v>
      </c>
      <c r="E13" s="228"/>
      <c r="F13" s="311" t="s">
        <v>116</v>
      </c>
      <c r="G13" s="311"/>
      <c r="H13" s="311"/>
      <c r="I13" s="311"/>
      <c r="J13" s="125"/>
      <c r="K13" s="122"/>
      <c r="L13" s="122"/>
      <c r="M13" s="122">
        <v>1</v>
      </c>
      <c r="N13" s="40"/>
    </row>
    <row r="14" spans="1:20" ht="20.25" customHeight="1" x14ac:dyDescent="0.3">
      <c r="A14">
        <v>8</v>
      </c>
      <c r="B14" s="10">
        <v>5</v>
      </c>
      <c r="C14" s="172"/>
      <c r="D14" s="228"/>
      <c r="E14" s="228"/>
      <c r="F14" s="311" t="s">
        <v>117</v>
      </c>
      <c r="G14" s="311"/>
      <c r="H14" s="311"/>
      <c r="I14" s="311"/>
      <c r="J14" s="125"/>
      <c r="K14" s="122"/>
      <c r="L14" s="122"/>
      <c r="M14" s="122">
        <v>1</v>
      </c>
      <c r="N14" s="40"/>
    </row>
    <row r="15" spans="1:20" ht="20.25" customHeight="1" x14ac:dyDescent="0.3">
      <c r="A15">
        <v>9</v>
      </c>
      <c r="B15" s="10">
        <v>6</v>
      </c>
      <c r="C15" s="172" t="s">
        <v>32</v>
      </c>
      <c r="D15" s="228" t="s">
        <v>118</v>
      </c>
      <c r="E15" s="228"/>
      <c r="F15" s="47" t="s">
        <v>119</v>
      </c>
      <c r="G15" s="47"/>
      <c r="H15" s="47"/>
      <c r="I15" s="47"/>
      <c r="J15" s="125"/>
      <c r="K15" s="122"/>
      <c r="L15" s="122"/>
      <c r="M15" s="122">
        <v>1</v>
      </c>
      <c r="N15" s="40"/>
    </row>
    <row r="16" spans="1:20" ht="20.25" customHeight="1" x14ac:dyDescent="0.3">
      <c r="A16">
        <v>10</v>
      </c>
      <c r="B16" s="10">
        <v>7</v>
      </c>
      <c r="C16" s="172"/>
      <c r="D16" s="228"/>
      <c r="E16" s="228"/>
      <c r="F16" s="311" t="s">
        <v>120</v>
      </c>
      <c r="G16" s="311"/>
      <c r="H16" s="311"/>
      <c r="I16" s="311"/>
      <c r="J16" s="125"/>
      <c r="K16" s="122"/>
      <c r="L16" s="122"/>
      <c r="M16" s="122">
        <v>1</v>
      </c>
      <c r="N16" s="40"/>
    </row>
    <row r="17" spans="1:20" ht="20.25" customHeight="1" x14ac:dyDescent="0.3">
      <c r="A17">
        <v>11</v>
      </c>
      <c r="B17" s="10">
        <v>8</v>
      </c>
      <c r="C17" s="172"/>
      <c r="D17" s="228"/>
      <c r="E17" s="228"/>
      <c r="F17" s="311" t="s">
        <v>121</v>
      </c>
      <c r="G17" s="311"/>
      <c r="H17" s="311"/>
      <c r="I17" s="311"/>
      <c r="J17" s="125"/>
      <c r="K17" s="122"/>
      <c r="L17" s="122"/>
      <c r="M17" s="122">
        <v>1</v>
      </c>
      <c r="N17" s="40"/>
    </row>
    <row r="18" spans="1:20" ht="20.25" customHeight="1" x14ac:dyDescent="0.3">
      <c r="B18" s="10"/>
      <c r="C18" s="259"/>
      <c r="D18" s="260"/>
      <c r="E18" s="260"/>
      <c r="F18" s="260"/>
      <c r="G18" s="260"/>
      <c r="H18" s="260"/>
      <c r="I18" s="316"/>
      <c r="J18" s="125"/>
      <c r="K18" s="88">
        <f>(K10+K11+K12+K13+K14+K15+K16+K17)*0</f>
        <v>0</v>
      </c>
      <c r="L18" s="88">
        <f>(L10+L11+L12+L13+L14+L15+L16+L17)/8*100/2</f>
        <v>0</v>
      </c>
      <c r="M18" s="88">
        <f>(M10+M11+M12+M13+M14+M15+M16+M17)/8*100</f>
        <v>100</v>
      </c>
      <c r="N18" s="119">
        <f>SUM(K18:M18)</f>
        <v>100</v>
      </c>
    </row>
    <row r="19" spans="1:20" ht="20.25" customHeight="1" x14ac:dyDescent="0.3">
      <c r="B19" s="10"/>
      <c r="C19" s="43" t="s">
        <v>33</v>
      </c>
      <c r="D19" s="154" t="s">
        <v>122</v>
      </c>
      <c r="E19" s="156"/>
      <c r="F19" s="317"/>
      <c r="G19" s="317"/>
      <c r="H19" s="317"/>
      <c r="I19" s="317"/>
      <c r="J19" s="13"/>
      <c r="K19" s="93"/>
      <c r="L19" s="93"/>
      <c r="M19" s="93"/>
      <c r="N19" s="40"/>
    </row>
    <row r="20" spans="1:20" ht="20.25" customHeight="1" x14ac:dyDescent="0.3">
      <c r="A20">
        <v>12</v>
      </c>
      <c r="B20" s="10">
        <v>1</v>
      </c>
      <c r="C20" s="38" t="s">
        <v>123</v>
      </c>
      <c r="D20" s="228" t="s">
        <v>4</v>
      </c>
      <c r="E20" s="228"/>
      <c r="F20" s="311" t="s">
        <v>124</v>
      </c>
      <c r="G20" s="311"/>
      <c r="H20" s="311"/>
      <c r="I20" s="311"/>
      <c r="J20" s="125"/>
      <c r="K20" s="122"/>
      <c r="L20" s="122"/>
      <c r="M20" s="122">
        <v>1</v>
      </c>
      <c r="N20" s="238" t="s">
        <v>408</v>
      </c>
      <c r="O20" s="239"/>
      <c r="P20" s="239"/>
      <c r="Q20" s="239"/>
      <c r="R20" s="239"/>
      <c r="S20" s="239"/>
      <c r="T20" s="239"/>
    </row>
    <row r="21" spans="1:20" ht="20.25" customHeight="1" x14ac:dyDescent="0.3">
      <c r="A21">
        <v>13</v>
      </c>
      <c r="B21" s="10">
        <v>2</v>
      </c>
      <c r="C21" s="172" t="s">
        <v>125</v>
      </c>
      <c r="D21" s="228" t="s">
        <v>126</v>
      </c>
      <c r="E21" s="228"/>
      <c r="F21" s="311" t="s">
        <v>127</v>
      </c>
      <c r="G21" s="311"/>
      <c r="H21" s="311"/>
      <c r="I21" s="311"/>
      <c r="J21" s="125"/>
      <c r="K21" s="122"/>
      <c r="L21" s="122"/>
      <c r="M21" s="122">
        <v>1</v>
      </c>
      <c r="N21" s="40"/>
    </row>
    <row r="22" spans="1:20" ht="20.25" customHeight="1" x14ac:dyDescent="0.3">
      <c r="A22">
        <v>14</v>
      </c>
      <c r="B22" s="10">
        <v>3</v>
      </c>
      <c r="C22" s="172"/>
      <c r="D22" s="228"/>
      <c r="E22" s="228"/>
      <c r="F22" s="311" t="s">
        <v>128</v>
      </c>
      <c r="G22" s="311"/>
      <c r="H22" s="311"/>
      <c r="I22" s="311"/>
      <c r="J22" s="125"/>
      <c r="K22" s="122"/>
      <c r="L22" s="122"/>
      <c r="M22" s="122">
        <v>1</v>
      </c>
      <c r="N22" s="40"/>
    </row>
    <row r="23" spans="1:20" ht="20.25" customHeight="1" x14ac:dyDescent="0.3">
      <c r="A23">
        <v>15</v>
      </c>
      <c r="B23" s="10">
        <v>4</v>
      </c>
      <c r="C23" s="172"/>
      <c r="D23" s="228"/>
      <c r="E23" s="228"/>
      <c r="F23" s="318" t="s">
        <v>129</v>
      </c>
      <c r="G23" s="319"/>
      <c r="H23" s="319"/>
      <c r="I23" s="320"/>
      <c r="J23" s="125"/>
      <c r="K23" s="122"/>
      <c r="L23" s="122"/>
      <c r="M23" s="122">
        <v>1</v>
      </c>
      <c r="N23" s="40"/>
    </row>
    <row r="24" spans="1:20" ht="20.25" customHeight="1" x14ac:dyDescent="0.3">
      <c r="A24">
        <v>16</v>
      </c>
      <c r="B24" s="10">
        <v>5</v>
      </c>
      <c r="C24" s="172"/>
      <c r="D24" s="228"/>
      <c r="E24" s="228"/>
      <c r="F24" s="311" t="s">
        <v>418</v>
      </c>
      <c r="G24" s="311"/>
      <c r="H24" s="311"/>
      <c r="I24" s="311"/>
      <c r="J24" s="125"/>
      <c r="K24" s="122"/>
      <c r="L24" s="122"/>
      <c r="M24" s="122">
        <v>1</v>
      </c>
      <c r="N24" s="40"/>
    </row>
    <row r="25" spans="1:20" ht="20.25" customHeight="1" x14ac:dyDescent="0.3">
      <c r="A25">
        <v>17</v>
      </c>
      <c r="B25" s="10">
        <v>6</v>
      </c>
      <c r="C25" s="172"/>
      <c r="D25" s="228"/>
      <c r="E25" s="228"/>
      <c r="F25" s="311" t="s">
        <v>130</v>
      </c>
      <c r="G25" s="311"/>
      <c r="H25" s="311"/>
      <c r="I25" s="311"/>
      <c r="J25" s="125"/>
      <c r="K25" s="122"/>
      <c r="L25" s="122"/>
      <c r="M25" s="122">
        <v>1</v>
      </c>
      <c r="N25" s="40"/>
    </row>
    <row r="26" spans="1:20" ht="20.25" customHeight="1" x14ac:dyDescent="0.3">
      <c r="A26">
        <v>18</v>
      </c>
      <c r="B26" s="10">
        <v>7</v>
      </c>
      <c r="C26" s="172" t="s">
        <v>131</v>
      </c>
      <c r="D26" s="228" t="s">
        <v>21</v>
      </c>
      <c r="E26" s="228"/>
      <c r="F26" s="311" t="s">
        <v>132</v>
      </c>
      <c r="G26" s="311"/>
      <c r="H26" s="311"/>
      <c r="I26" s="311"/>
      <c r="J26" s="125"/>
      <c r="K26" s="122"/>
      <c r="L26" s="122"/>
      <c r="M26" s="122">
        <v>1</v>
      </c>
      <c r="N26" s="40"/>
    </row>
    <row r="27" spans="1:20" ht="20.25" customHeight="1" x14ac:dyDescent="0.3">
      <c r="A27">
        <v>19</v>
      </c>
      <c r="B27" s="10">
        <v>8</v>
      </c>
      <c r="C27" s="172"/>
      <c r="D27" s="228"/>
      <c r="E27" s="228"/>
      <c r="F27" s="311" t="s">
        <v>133</v>
      </c>
      <c r="G27" s="311"/>
      <c r="H27" s="311"/>
      <c r="I27" s="311"/>
      <c r="J27" s="125"/>
      <c r="K27" s="122">
        <v>1</v>
      </c>
      <c r="L27" s="122"/>
      <c r="M27" s="122"/>
      <c r="N27" s="40"/>
    </row>
    <row r="28" spans="1:20" ht="20.25" customHeight="1" x14ac:dyDescent="0.3">
      <c r="A28">
        <v>20</v>
      </c>
      <c r="B28" s="10">
        <v>9</v>
      </c>
      <c r="C28" s="172"/>
      <c r="D28" s="228"/>
      <c r="E28" s="228"/>
      <c r="F28" s="48" t="s">
        <v>134</v>
      </c>
      <c r="G28" s="48"/>
      <c r="H28" s="48"/>
      <c r="I28" s="48"/>
      <c r="J28" s="125"/>
      <c r="K28" s="122">
        <v>1</v>
      </c>
      <c r="L28" s="122"/>
      <c r="M28" s="122"/>
      <c r="N28" s="40"/>
    </row>
    <row r="29" spans="1:20" ht="20.25" customHeight="1" x14ac:dyDescent="0.3">
      <c r="A29">
        <v>21</v>
      </c>
      <c r="B29" s="10">
        <v>10</v>
      </c>
      <c r="C29" s="172"/>
      <c r="D29" s="228"/>
      <c r="E29" s="228"/>
      <c r="F29" s="311" t="s">
        <v>135</v>
      </c>
      <c r="G29" s="311"/>
      <c r="H29" s="311"/>
      <c r="I29" s="311"/>
      <c r="J29" s="125"/>
      <c r="K29" s="122">
        <v>1</v>
      </c>
      <c r="L29" s="122"/>
      <c r="M29" s="122"/>
      <c r="N29" s="40"/>
    </row>
    <row r="30" spans="1:20" ht="20.25" customHeight="1" x14ac:dyDescent="0.3">
      <c r="A30">
        <v>22</v>
      </c>
      <c r="B30" s="10">
        <v>11</v>
      </c>
      <c r="C30" s="172"/>
      <c r="D30" s="228"/>
      <c r="E30" s="228"/>
      <c r="F30" s="311" t="s">
        <v>136</v>
      </c>
      <c r="G30" s="311"/>
      <c r="H30" s="311"/>
      <c r="I30" s="311"/>
      <c r="J30" s="125"/>
      <c r="K30" s="122">
        <v>1</v>
      </c>
      <c r="L30" s="122"/>
      <c r="M30" s="122"/>
      <c r="N30" s="40"/>
    </row>
    <row r="31" spans="1:20" ht="20.25" customHeight="1" x14ac:dyDescent="0.3">
      <c r="A31">
        <v>23</v>
      </c>
      <c r="B31" s="10">
        <v>12</v>
      </c>
      <c r="C31" s="172"/>
      <c r="D31" s="228"/>
      <c r="E31" s="228"/>
      <c r="F31" s="311" t="s">
        <v>137</v>
      </c>
      <c r="G31" s="311"/>
      <c r="H31" s="311"/>
      <c r="I31" s="311"/>
      <c r="J31" s="125"/>
      <c r="K31" s="122">
        <v>1</v>
      </c>
      <c r="L31" s="122"/>
      <c r="M31" s="122"/>
      <c r="N31" s="40"/>
    </row>
    <row r="32" spans="1:20" ht="20.25" customHeight="1" x14ac:dyDescent="0.3">
      <c r="A32">
        <v>24</v>
      </c>
      <c r="B32" s="10">
        <v>13</v>
      </c>
      <c r="C32" s="172" t="s">
        <v>138</v>
      </c>
      <c r="D32" s="228" t="s">
        <v>139</v>
      </c>
      <c r="E32" s="228"/>
      <c r="F32" s="311" t="s">
        <v>140</v>
      </c>
      <c r="G32" s="311"/>
      <c r="H32" s="311"/>
      <c r="I32" s="311"/>
      <c r="J32" s="125"/>
      <c r="K32" s="122">
        <v>1</v>
      </c>
      <c r="L32" s="122"/>
      <c r="M32" s="122"/>
      <c r="N32" s="40"/>
    </row>
    <row r="33" spans="1:20" ht="20.25" customHeight="1" x14ac:dyDescent="0.3">
      <c r="A33">
        <v>25</v>
      </c>
      <c r="B33" s="10">
        <v>14</v>
      </c>
      <c r="C33" s="172"/>
      <c r="D33" s="228"/>
      <c r="E33" s="228"/>
      <c r="F33" s="311" t="s">
        <v>141</v>
      </c>
      <c r="G33" s="311"/>
      <c r="H33" s="311"/>
      <c r="I33" s="311"/>
      <c r="J33" s="125"/>
      <c r="K33" s="122">
        <v>1</v>
      </c>
      <c r="L33" s="122"/>
      <c r="M33" s="122"/>
      <c r="N33" s="40"/>
    </row>
    <row r="34" spans="1:20" ht="20.25" customHeight="1" x14ac:dyDescent="0.3">
      <c r="A34">
        <v>26</v>
      </c>
      <c r="B34" s="10">
        <v>15</v>
      </c>
      <c r="C34" s="172"/>
      <c r="D34" s="228"/>
      <c r="E34" s="228"/>
      <c r="F34" s="311" t="s">
        <v>142</v>
      </c>
      <c r="G34" s="311"/>
      <c r="H34" s="311"/>
      <c r="I34" s="311"/>
      <c r="J34" s="125"/>
      <c r="K34" s="122">
        <v>1</v>
      </c>
      <c r="L34" s="122"/>
      <c r="M34" s="122"/>
      <c r="N34" s="40"/>
    </row>
    <row r="35" spans="1:20" ht="20.25" customHeight="1" x14ac:dyDescent="0.3">
      <c r="A35">
        <v>27</v>
      </c>
      <c r="B35" s="10">
        <v>16</v>
      </c>
      <c r="C35" s="172"/>
      <c r="D35" s="228"/>
      <c r="E35" s="228"/>
      <c r="F35" s="311" t="s">
        <v>143</v>
      </c>
      <c r="G35" s="311"/>
      <c r="H35" s="311"/>
      <c r="I35" s="311"/>
      <c r="J35" s="125"/>
      <c r="K35" s="122">
        <v>1</v>
      </c>
      <c r="L35" s="122"/>
      <c r="M35" s="122"/>
      <c r="N35" s="40"/>
    </row>
    <row r="36" spans="1:20" ht="20.25" customHeight="1" x14ac:dyDescent="0.3">
      <c r="A36">
        <v>28</v>
      </c>
      <c r="B36" s="10">
        <v>17</v>
      </c>
      <c r="C36" s="172" t="s">
        <v>144</v>
      </c>
      <c r="D36" s="228" t="s">
        <v>145</v>
      </c>
      <c r="E36" s="228"/>
      <c r="F36" s="311" t="s">
        <v>146</v>
      </c>
      <c r="G36" s="311"/>
      <c r="H36" s="311"/>
      <c r="I36" s="311"/>
      <c r="J36" s="125"/>
      <c r="K36" s="122"/>
      <c r="L36" s="122">
        <v>1</v>
      </c>
      <c r="M36" s="122"/>
      <c r="N36" s="40"/>
    </row>
    <row r="37" spans="1:20" ht="20.25" customHeight="1" x14ac:dyDescent="0.3">
      <c r="A37">
        <v>29</v>
      </c>
      <c r="B37" s="10">
        <v>18</v>
      </c>
      <c r="C37" s="172"/>
      <c r="D37" s="228"/>
      <c r="E37" s="228"/>
      <c r="F37" s="311" t="s">
        <v>147</v>
      </c>
      <c r="G37" s="311"/>
      <c r="H37" s="311"/>
      <c r="I37" s="311"/>
      <c r="J37" s="125"/>
      <c r="K37" s="122"/>
      <c r="L37" s="122">
        <v>1</v>
      </c>
      <c r="M37" s="122"/>
      <c r="N37" s="40"/>
    </row>
    <row r="38" spans="1:20" ht="20.25" customHeight="1" x14ac:dyDescent="0.3">
      <c r="A38">
        <v>30</v>
      </c>
      <c r="B38" s="10">
        <v>19</v>
      </c>
      <c r="C38" s="172"/>
      <c r="D38" s="228"/>
      <c r="E38" s="228"/>
      <c r="F38" s="311" t="s">
        <v>148</v>
      </c>
      <c r="G38" s="311"/>
      <c r="H38" s="311"/>
      <c r="I38" s="311"/>
      <c r="J38" s="125"/>
      <c r="K38" s="122"/>
      <c r="L38" s="122">
        <v>1</v>
      </c>
      <c r="M38" s="122"/>
      <c r="N38" s="40"/>
    </row>
    <row r="39" spans="1:20" ht="20.25" customHeight="1" x14ac:dyDescent="0.3">
      <c r="A39">
        <v>31</v>
      </c>
      <c r="B39" s="10">
        <v>20</v>
      </c>
      <c r="C39" s="172"/>
      <c r="D39" s="228"/>
      <c r="E39" s="228"/>
      <c r="F39" s="311" t="s">
        <v>149</v>
      </c>
      <c r="G39" s="311"/>
      <c r="H39" s="311"/>
      <c r="I39" s="311"/>
      <c r="J39" s="125"/>
      <c r="K39" s="122"/>
      <c r="L39" s="122">
        <v>1</v>
      </c>
      <c r="M39" s="122"/>
      <c r="N39" s="40"/>
    </row>
    <row r="40" spans="1:20" ht="20.25" customHeight="1" x14ac:dyDescent="0.3">
      <c r="A40">
        <v>32</v>
      </c>
      <c r="B40" s="10">
        <v>21</v>
      </c>
      <c r="C40" s="38" t="s">
        <v>151</v>
      </c>
      <c r="D40" s="228" t="s">
        <v>150</v>
      </c>
      <c r="E40" s="228"/>
      <c r="F40" s="311" t="s">
        <v>152</v>
      </c>
      <c r="G40" s="311"/>
      <c r="H40" s="311"/>
      <c r="I40" s="311"/>
      <c r="J40" s="125"/>
      <c r="K40" s="122"/>
      <c r="L40" s="122">
        <v>1</v>
      </c>
      <c r="M40" s="122"/>
      <c r="N40" s="40"/>
    </row>
    <row r="41" spans="1:20" ht="20.25" customHeight="1" x14ac:dyDescent="0.3">
      <c r="B41" s="10"/>
      <c r="C41" s="259"/>
      <c r="D41" s="260"/>
      <c r="E41" s="260"/>
      <c r="F41" s="260"/>
      <c r="G41" s="260"/>
      <c r="H41" s="260"/>
      <c r="I41" s="316"/>
      <c r="J41" s="13"/>
      <c r="K41" s="88">
        <f>(K20+K21+K22+K23+K24+K25+K26+K27+K28+K29+K30+K31+K32+K33+K34+K35+K36+K37+K38+K39+K40)*0</f>
        <v>0</v>
      </c>
      <c r="L41" s="88">
        <f>(L20+L21+L22+L23+L24+L25+L26+L27+L28+L29+L30+L31+L32+L33+L34+L35+L36+L37+L38+L39+L40)/21*100/2</f>
        <v>11.904761904761903</v>
      </c>
      <c r="M41" s="88">
        <f>(M20+M21+M22+M23+M24+M25+M26+M27+M28+M29+M30+M31+M32+M33+M34+M35+M36+M37+M38+M39+M40)/21*100</f>
        <v>33.333333333333329</v>
      </c>
      <c r="N41" s="119">
        <f>SUM(K41:M41)</f>
        <v>45.238095238095234</v>
      </c>
    </row>
    <row r="42" spans="1:20" ht="20.25" customHeight="1" x14ac:dyDescent="0.3">
      <c r="B42" s="10"/>
      <c r="C42" s="43" t="s">
        <v>154</v>
      </c>
      <c r="D42" s="314" t="s">
        <v>153</v>
      </c>
      <c r="E42" s="314"/>
      <c r="F42" s="317"/>
      <c r="G42" s="317"/>
      <c r="H42" s="317"/>
      <c r="I42" s="317"/>
      <c r="J42" s="13"/>
      <c r="K42" s="93"/>
      <c r="L42" s="93"/>
      <c r="M42" s="93"/>
      <c r="N42" s="40"/>
    </row>
    <row r="43" spans="1:20" ht="20.25" customHeight="1" x14ac:dyDescent="0.3">
      <c r="A43">
        <v>33</v>
      </c>
      <c r="B43" s="10">
        <v>1</v>
      </c>
      <c r="C43" s="172" t="s">
        <v>155</v>
      </c>
      <c r="D43" s="228" t="s">
        <v>4</v>
      </c>
      <c r="E43" s="228"/>
      <c r="F43" s="313" t="s">
        <v>156</v>
      </c>
      <c r="G43" s="313"/>
      <c r="H43" s="313"/>
      <c r="I43" s="313"/>
      <c r="J43" s="125"/>
      <c r="K43" s="122">
        <v>1</v>
      </c>
      <c r="L43" s="122"/>
      <c r="M43" s="122">
        <v>1</v>
      </c>
      <c r="N43" s="238" t="s">
        <v>408</v>
      </c>
      <c r="O43" s="239"/>
      <c r="P43" s="239"/>
      <c r="Q43" s="239"/>
      <c r="R43" s="239"/>
      <c r="S43" s="239"/>
      <c r="T43" s="239"/>
    </row>
    <row r="44" spans="1:20" ht="20.25" customHeight="1" x14ac:dyDescent="0.3">
      <c r="A44">
        <v>34</v>
      </c>
      <c r="B44" s="10">
        <v>2</v>
      </c>
      <c r="C44" s="172"/>
      <c r="D44" s="228"/>
      <c r="E44" s="228"/>
      <c r="F44" s="313" t="s">
        <v>157</v>
      </c>
      <c r="G44" s="313"/>
      <c r="H44" s="313"/>
      <c r="I44" s="313"/>
      <c r="J44" s="125"/>
      <c r="K44" s="122">
        <v>1</v>
      </c>
      <c r="L44" s="122"/>
      <c r="M44" s="122">
        <v>1</v>
      </c>
      <c r="N44" s="40"/>
    </row>
    <row r="45" spans="1:20" ht="20.25" customHeight="1" x14ac:dyDescent="0.3">
      <c r="A45">
        <v>35</v>
      </c>
      <c r="B45" s="10">
        <v>3</v>
      </c>
      <c r="C45" s="172"/>
      <c r="D45" s="228"/>
      <c r="E45" s="228"/>
      <c r="F45" s="313" t="s">
        <v>158</v>
      </c>
      <c r="G45" s="313"/>
      <c r="H45" s="313"/>
      <c r="I45" s="313"/>
      <c r="J45" s="125"/>
      <c r="K45" s="122">
        <v>1</v>
      </c>
      <c r="L45" s="122"/>
      <c r="M45" s="122">
        <v>1</v>
      </c>
      <c r="N45" s="40"/>
    </row>
    <row r="46" spans="1:20" ht="20.25" customHeight="1" x14ac:dyDescent="0.3">
      <c r="A46">
        <v>36</v>
      </c>
      <c r="B46" s="10">
        <v>4</v>
      </c>
      <c r="C46" s="172" t="s">
        <v>159</v>
      </c>
      <c r="D46" s="228" t="s">
        <v>160</v>
      </c>
      <c r="E46" s="228"/>
      <c r="F46" s="313" t="s">
        <v>161</v>
      </c>
      <c r="G46" s="313"/>
      <c r="H46" s="313"/>
      <c r="I46" s="313"/>
      <c r="J46" s="125"/>
      <c r="K46" s="122"/>
      <c r="L46" s="122"/>
      <c r="M46" s="122">
        <v>1</v>
      </c>
      <c r="N46" s="40"/>
    </row>
    <row r="47" spans="1:20" ht="20.25" customHeight="1" x14ac:dyDescent="0.3">
      <c r="A47">
        <v>37</v>
      </c>
      <c r="B47" s="10">
        <v>5</v>
      </c>
      <c r="C47" s="172"/>
      <c r="D47" s="228"/>
      <c r="E47" s="228"/>
      <c r="F47" s="313" t="s">
        <v>162</v>
      </c>
      <c r="G47" s="313"/>
      <c r="H47" s="313"/>
      <c r="I47" s="313"/>
      <c r="J47" s="125"/>
      <c r="K47" s="122"/>
      <c r="L47" s="122"/>
      <c r="M47" s="122">
        <v>1</v>
      </c>
      <c r="N47" s="40"/>
    </row>
    <row r="48" spans="1:20" ht="20.25" customHeight="1" x14ac:dyDescent="0.3">
      <c r="A48">
        <v>38</v>
      </c>
      <c r="B48" s="10">
        <v>6</v>
      </c>
      <c r="C48" s="172" t="s">
        <v>163</v>
      </c>
      <c r="D48" s="228" t="s">
        <v>164</v>
      </c>
      <c r="E48" s="228"/>
      <c r="F48" s="313" t="s">
        <v>165</v>
      </c>
      <c r="G48" s="313"/>
      <c r="H48" s="313"/>
      <c r="I48" s="313"/>
      <c r="J48" s="125"/>
      <c r="K48" s="122"/>
      <c r="L48" s="122"/>
      <c r="M48" s="122">
        <v>1</v>
      </c>
      <c r="N48" s="40"/>
    </row>
    <row r="49" spans="1:20" ht="20.25" customHeight="1" x14ac:dyDescent="0.3">
      <c r="A49">
        <v>39</v>
      </c>
      <c r="B49" s="10">
        <v>7</v>
      </c>
      <c r="C49" s="172"/>
      <c r="D49" s="228"/>
      <c r="E49" s="228"/>
      <c r="F49" s="313" t="s">
        <v>166</v>
      </c>
      <c r="G49" s="313"/>
      <c r="H49" s="313"/>
      <c r="I49" s="313"/>
      <c r="J49" s="125"/>
      <c r="K49" s="122"/>
      <c r="L49" s="122"/>
      <c r="M49" s="122">
        <v>1</v>
      </c>
      <c r="N49" s="40"/>
    </row>
    <row r="50" spans="1:20" ht="20.25" customHeight="1" x14ac:dyDescent="0.3">
      <c r="A50">
        <v>40</v>
      </c>
      <c r="B50" s="10">
        <v>8</v>
      </c>
      <c r="C50" s="172"/>
      <c r="D50" s="228"/>
      <c r="E50" s="228"/>
      <c r="F50" s="313" t="s">
        <v>167</v>
      </c>
      <c r="G50" s="313"/>
      <c r="H50" s="313"/>
      <c r="I50" s="313"/>
      <c r="J50" s="125"/>
      <c r="K50" s="122"/>
      <c r="L50" s="122"/>
      <c r="M50" s="122">
        <v>1</v>
      </c>
      <c r="N50" s="40"/>
    </row>
    <row r="51" spans="1:20" ht="20.25" customHeight="1" x14ac:dyDescent="0.3">
      <c r="A51">
        <v>41</v>
      </c>
      <c r="B51" s="10">
        <v>9</v>
      </c>
      <c r="C51" s="172"/>
      <c r="D51" s="228"/>
      <c r="E51" s="228"/>
      <c r="F51" s="313" t="s">
        <v>168</v>
      </c>
      <c r="G51" s="313"/>
      <c r="H51" s="313"/>
      <c r="I51" s="313"/>
      <c r="J51" s="125"/>
      <c r="K51" s="122"/>
      <c r="L51" s="122">
        <v>1</v>
      </c>
      <c r="M51" s="122"/>
      <c r="N51" s="40"/>
    </row>
    <row r="52" spans="1:20" ht="20.25" customHeight="1" x14ac:dyDescent="0.3">
      <c r="A52">
        <v>42</v>
      </c>
      <c r="B52" s="10">
        <v>10</v>
      </c>
      <c r="C52" s="172"/>
      <c r="D52" s="228"/>
      <c r="E52" s="228"/>
      <c r="F52" s="313" t="s">
        <v>169</v>
      </c>
      <c r="G52" s="313"/>
      <c r="H52" s="313"/>
      <c r="I52" s="313"/>
      <c r="J52" s="125"/>
      <c r="K52" s="122"/>
      <c r="L52" s="122">
        <v>1</v>
      </c>
      <c r="M52" s="122"/>
      <c r="N52" s="40"/>
    </row>
    <row r="53" spans="1:20" ht="20.25" customHeight="1" x14ac:dyDescent="0.3">
      <c r="A53">
        <v>43</v>
      </c>
      <c r="B53" s="10">
        <v>11</v>
      </c>
      <c r="C53" s="172"/>
      <c r="D53" s="228"/>
      <c r="E53" s="228"/>
      <c r="F53" s="313" t="s">
        <v>170</v>
      </c>
      <c r="G53" s="313"/>
      <c r="H53" s="313"/>
      <c r="I53" s="313"/>
      <c r="J53" s="125"/>
      <c r="K53" s="122"/>
      <c r="L53" s="122">
        <v>1</v>
      </c>
      <c r="M53" s="122"/>
      <c r="N53" s="40"/>
    </row>
    <row r="54" spans="1:20" ht="20.25" customHeight="1" x14ac:dyDescent="0.3">
      <c r="B54" s="10"/>
      <c r="C54" s="259"/>
      <c r="D54" s="260"/>
      <c r="E54" s="260"/>
      <c r="F54" s="260"/>
      <c r="G54" s="260"/>
      <c r="H54" s="260"/>
      <c r="I54" s="316"/>
      <c r="J54" s="125"/>
      <c r="K54" s="122">
        <f>(K43+K44+K45+K46+K47+K48+K49+K50+K51+K52+K53)*0</f>
        <v>0</v>
      </c>
      <c r="L54" s="122">
        <f>(L43+L44+L45+L46+L47+L48+L49+L50+L51+L52+L53)/11*100/2</f>
        <v>13.636363636363635</v>
      </c>
      <c r="M54" s="122">
        <f>(M43+M44+M45+M46+M47+M48+M49+M50+M51+M52+M53)/11*100</f>
        <v>72.727272727272734</v>
      </c>
      <c r="N54" s="119">
        <f>SUM(K54:M54)</f>
        <v>86.363636363636374</v>
      </c>
    </row>
    <row r="55" spans="1:20" ht="20.25" customHeight="1" x14ac:dyDescent="0.3">
      <c r="B55" s="10"/>
      <c r="C55" s="43" t="s">
        <v>171</v>
      </c>
      <c r="D55" s="314" t="s">
        <v>172</v>
      </c>
      <c r="E55" s="314"/>
      <c r="F55" s="315"/>
      <c r="G55" s="315"/>
      <c r="H55" s="315"/>
      <c r="I55" s="315"/>
      <c r="J55" s="13"/>
      <c r="K55" s="93"/>
      <c r="L55" s="93"/>
      <c r="M55" s="93"/>
      <c r="N55" s="40"/>
    </row>
    <row r="56" spans="1:20" ht="20.25" customHeight="1" x14ac:dyDescent="0.3">
      <c r="A56">
        <v>44</v>
      </c>
      <c r="B56" s="10">
        <v>1</v>
      </c>
      <c r="C56" s="172" t="s">
        <v>173</v>
      </c>
      <c r="D56" s="228" t="s">
        <v>174</v>
      </c>
      <c r="E56" s="228"/>
      <c r="F56" s="311" t="s">
        <v>175</v>
      </c>
      <c r="G56" s="311"/>
      <c r="H56" s="311"/>
      <c r="I56" s="311"/>
      <c r="J56" s="125"/>
      <c r="K56" s="122">
        <v>1</v>
      </c>
      <c r="L56" s="122"/>
      <c r="M56" s="122"/>
      <c r="N56" s="238" t="s">
        <v>408</v>
      </c>
      <c r="O56" s="239"/>
      <c r="P56" s="239"/>
      <c r="Q56" s="239"/>
      <c r="R56" s="239"/>
      <c r="S56" s="239"/>
      <c r="T56" s="239"/>
    </row>
    <row r="57" spans="1:20" ht="20.25" customHeight="1" x14ac:dyDescent="0.3">
      <c r="A57">
        <v>45</v>
      </c>
      <c r="B57" s="10">
        <v>2</v>
      </c>
      <c r="C57" s="172"/>
      <c r="D57" s="228"/>
      <c r="E57" s="228"/>
      <c r="F57" s="311" t="s">
        <v>176</v>
      </c>
      <c r="G57" s="311"/>
      <c r="H57" s="311"/>
      <c r="I57" s="311"/>
      <c r="J57" s="125"/>
      <c r="K57" s="122">
        <v>1</v>
      </c>
      <c r="L57" s="122"/>
      <c r="M57" s="122"/>
      <c r="N57" s="40"/>
    </row>
    <row r="58" spans="1:20" ht="20.25" customHeight="1" x14ac:dyDescent="0.3">
      <c r="A58">
        <v>46</v>
      </c>
      <c r="B58" s="10">
        <v>3</v>
      </c>
      <c r="C58" s="172"/>
      <c r="D58" s="228"/>
      <c r="E58" s="228"/>
      <c r="F58" s="311" t="s">
        <v>177</v>
      </c>
      <c r="G58" s="311"/>
      <c r="H58" s="311"/>
      <c r="I58" s="311"/>
      <c r="J58" s="125"/>
      <c r="K58" s="122">
        <v>1</v>
      </c>
      <c r="L58" s="122"/>
      <c r="M58" s="122"/>
      <c r="N58" s="40"/>
    </row>
    <row r="59" spans="1:20" ht="20.25" customHeight="1" x14ac:dyDescent="0.3">
      <c r="A59">
        <v>47</v>
      </c>
      <c r="B59" s="10">
        <v>4</v>
      </c>
      <c r="C59" s="172"/>
      <c r="D59" s="228"/>
      <c r="E59" s="228"/>
      <c r="F59" s="311" t="s">
        <v>178</v>
      </c>
      <c r="G59" s="311"/>
      <c r="H59" s="311"/>
      <c r="I59" s="311"/>
      <c r="J59" s="125"/>
      <c r="K59" s="122">
        <v>1</v>
      </c>
      <c r="L59" s="122"/>
      <c r="M59" s="122"/>
      <c r="N59" s="40"/>
    </row>
    <row r="60" spans="1:20" ht="20.25" customHeight="1" x14ac:dyDescent="0.3">
      <c r="A60">
        <v>48</v>
      </c>
      <c r="B60" s="10">
        <v>5</v>
      </c>
      <c r="C60" s="172"/>
      <c r="D60" s="228"/>
      <c r="E60" s="228"/>
      <c r="F60" s="311" t="s">
        <v>179</v>
      </c>
      <c r="G60" s="311"/>
      <c r="H60" s="311"/>
      <c r="I60" s="311"/>
      <c r="J60" s="125"/>
      <c r="K60" s="122"/>
      <c r="L60" s="122">
        <v>1</v>
      </c>
      <c r="M60" s="122"/>
      <c r="N60" s="40"/>
    </row>
    <row r="61" spans="1:20" ht="20.25" customHeight="1" x14ac:dyDescent="0.3">
      <c r="A61">
        <v>49</v>
      </c>
      <c r="B61" s="10">
        <v>6</v>
      </c>
      <c r="C61" s="172"/>
      <c r="D61" s="228"/>
      <c r="E61" s="228"/>
      <c r="F61" s="311" t="s">
        <v>180</v>
      </c>
      <c r="G61" s="311"/>
      <c r="H61" s="311"/>
      <c r="I61" s="311"/>
      <c r="J61" s="125"/>
      <c r="K61" s="122"/>
      <c r="L61" s="122">
        <v>1</v>
      </c>
      <c r="M61" s="122"/>
      <c r="N61" s="40"/>
    </row>
    <row r="62" spans="1:20" ht="20.25" customHeight="1" x14ac:dyDescent="0.3">
      <c r="A62">
        <v>50</v>
      </c>
      <c r="B62" s="10">
        <v>7</v>
      </c>
      <c r="C62" s="172"/>
      <c r="D62" s="228"/>
      <c r="E62" s="228"/>
      <c r="F62" s="311" t="s">
        <v>181</v>
      </c>
      <c r="G62" s="311"/>
      <c r="H62" s="311"/>
      <c r="I62" s="311"/>
      <c r="J62" s="125"/>
      <c r="K62" s="122"/>
      <c r="L62" s="122">
        <v>1</v>
      </c>
      <c r="M62" s="122"/>
      <c r="N62" s="40"/>
    </row>
    <row r="63" spans="1:20" ht="20.25" customHeight="1" x14ac:dyDescent="0.3">
      <c r="A63">
        <v>51</v>
      </c>
      <c r="B63" s="10">
        <v>8</v>
      </c>
      <c r="C63" s="172"/>
      <c r="D63" s="228"/>
      <c r="E63" s="228"/>
      <c r="F63" s="311" t="s">
        <v>182</v>
      </c>
      <c r="G63" s="311"/>
      <c r="H63" s="311"/>
      <c r="I63" s="311"/>
      <c r="J63" s="125"/>
      <c r="K63" s="122"/>
      <c r="L63" s="122">
        <v>1</v>
      </c>
      <c r="M63" s="122"/>
      <c r="N63" s="40"/>
    </row>
    <row r="64" spans="1:20" ht="20.25" customHeight="1" x14ac:dyDescent="0.3">
      <c r="A64">
        <v>52</v>
      </c>
      <c r="B64" s="10">
        <v>9</v>
      </c>
      <c r="C64" s="172" t="s">
        <v>183</v>
      </c>
      <c r="D64" s="228" t="s">
        <v>184</v>
      </c>
      <c r="E64" s="228"/>
      <c r="F64" s="311" t="s">
        <v>185</v>
      </c>
      <c r="G64" s="311"/>
      <c r="H64" s="311"/>
      <c r="I64" s="311"/>
      <c r="J64" s="125"/>
      <c r="K64" s="122"/>
      <c r="L64" s="122">
        <v>1</v>
      </c>
      <c r="M64" s="122"/>
      <c r="N64" s="40"/>
    </row>
    <row r="65" spans="1:18" ht="20.25" customHeight="1" x14ac:dyDescent="0.3">
      <c r="A65">
        <v>53</v>
      </c>
      <c r="B65" s="10">
        <v>10</v>
      </c>
      <c r="C65" s="172"/>
      <c r="D65" s="228"/>
      <c r="E65" s="228"/>
      <c r="F65" s="311" t="s">
        <v>186</v>
      </c>
      <c r="G65" s="311"/>
      <c r="H65" s="311"/>
      <c r="I65" s="311"/>
      <c r="J65" s="125"/>
      <c r="K65" s="122"/>
      <c r="L65" s="122">
        <v>1</v>
      </c>
      <c r="M65" s="122"/>
      <c r="N65" s="40"/>
    </row>
    <row r="66" spans="1:18" ht="20.25" customHeight="1" x14ac:dyDescent="0.3">
      <c r="A66">
        <v>54</v>
      </c>
      <c r="B66" s="10">
        <v>11</v>
      </c>
      <c r="C66" s="172" t="s">
        <v>188</v>
      </c>
      <c r="D66" s="228" t="s">
        <v>187</v>
      </c>
      <c r="E66" s="228"/>
      <c r="F66" s="311" t="s">
        <v>189</v>
      </c>
      <c r="G66" s="311"/>
      <c r="H66" s="311"/>
      <c r="I66" s="311"/>
      <c r="J66" s="125"/>
      <c r="K66" s="122"/>
      <c r="L66" s="122"/>
      <c r="M66" s="122">
        <v>1</v>
      </c>
      <c r="N66" s="40"/>
    </row>
    <row r="67" spans="1:18" ht="20.25" customHeight="1" x14ac:dyDescent="0.3">
      <c r="A67">
        <v>55</v>
      </c>
      <c r="B67" s="10">
        <v>12</v>
      </c>
      <c r="C67" s="172"/>
      <c r="D67" s="228"/>
      <c r="E67" s="228"/>
      <c r="F67" s="311" t="s">
        <v>40</v>
      </c>
      <c r="G67" s="311"/>
      <c r="H67" s="311"/>
      <c r="I67" s="311"/>
      <c r="J67" s="125"/>
      <c r="K67" s="122"/>
      <c r="L67" s="122"/>
      <c r="M67" s="122">
        <v>1</v>
      </c>
      <c r="N67" s="40"/>
    </row>
    <row r="68" spans="1:18" ht="20.25" customHeight="1" x14ac:dyDescent="0.3">
      <c r="A68">
        <v>56</v>
      </c>
      <c r="B68" s="10">
        <v>13</v>
      </c>
      <c r="C68" s="38" t="s">
        <v>191</v>
      </c>
      <c r="D68" s="228" t="s">
        <v>190</v>
      </c>
      <c r="E68" s="228"/>
      <c r="F68" s="311" t="s">
        <v>192</v>
      </c>
      <c r="G68" s="311"/>
      <c r="H68" s="311"/>
      <c r="I68" s="311"/>
      <c r="J68" s="125"/>
      <c r="K68" s="122"/>
      <c r="L68" s="122"/>
      <c r="M68" s="122">
        <v>1</v>
      </c>
      <c r="N68" s="40"/>
    </row>
    <row r="69" spans="1:18" ht="20.25" customHeight="1" x14ac:dyDescent="0.3">
      <c r="A69">
        <v>57</v>
      </c>
      <c r="B69" s="10">
        <v>14</v>
      </c>
      <c r="C69" s="172" t="s">
        <v>193</v>
      </c>
      <c r="D69" s="207" t="s">
        <v>194</v>
      </c>
      <c r="E69" s="207"/>
      <c r="F69" s="311" t="s">
        <v>195</v>
      </c>
      <c r="G69" s="311"/>
      <c r="H69" s="311"/>
      <c r="I69" s="311"/>
      <c r="J69" s="125"/>
      <c r="K69" s="122"/>
      <c r="L69" s="122"/>
      <c r="M69" s="122">
        <v>1</v>
      </c>
      <c r="N69" s="40"/>
    </row>
    <row r="70" spans="1:18" ht="20.25" customHeight="1" x14ac:dyDescent="0.3">
      <c r="A70">
        <v>58</v>
      </c>
      <c r="B70" s="10">
        <v>15</v>
      </c>
      <c r="C70" s="172"/>
      <c r="D70" s="207"/>
      <c r="E70" s="207"/>
      <c r="F70" s="311" t="s">
        <v>196</v>
      </c>
      <c r="G70" s="311"/>
      <c r="H70" s="311"/>
      <c r="I70" s="311"/>
      <c r="J70" s="125"/>
      <c r="K70" s="122"/>
      <c r="L70" s="122"/>
      <c r="M70" s="122">
        <v>1</v>
      </c>
      <c r="N70" s="40"/>
    </row>
    <row r="71" spans="1:18" ht="20.25" customHeight="1" x14ac:dyDescent="0.3">
      <c r="A71">
        <v>59</v>
      </c>
      <c r="B71" s="10">
        <v>16</v>
      </c>
      <c r="C71" s="172"/>
      <c r="D71" s="207"/>
      <c r="E71" s="207"/>
      <c r="F71" s="311" t="s">
        <v>197</v>
      </c>
      <c r="G71" s="311"/>
      <c r="H71" s="311"/>
      <c r="I71" s="311"/>
      <c r="J71" s="125"/>
      <c r="K71" s="122"/>
      <c r="L71" s="122"/>
      <c r="M71" s="122">
        <v>1</v>
      </c>
      <c r="N71" s="40"/>
    </row>
    <row r="72" spans="1:18" ht="20.25" customHeight="1" x14ac:dyDescent="0.3">
      <c r="A72">
        <v>60</v>
      </c>
      <c r="B72" s="10">
        <v>17</v>
      </c>
      <c r="C72" s="172"/>
      <c r="D72" s="207"/>
      <c r="E72" s="207"/>
      <c r="F72" s="311" t="s">
        <v>198</v>
      </c>
      <c r="G72" s="311"/>
      <c r="H72" s="311"/>
      <c r="I72" s="311"/>
      <c r="J72" s="125"/>
      <c r="K72" s="122"/>
      <c r="L72" s="122"/>
      <c r="M72" s="122">
        <v>1</v>
      </c>
      <c r="N72" s="40"/>
    </row>
    <row r="73" spans="1:18" ht="20.25" customHeight="1" x14ac:dyDescent="0.3">
      <c r="A73">
        <v>61</v>
      </c>
      <c r="B73" s="10">
        <v>18</v>
      </c>
      <c r="C73" s="172" t="s">
        <v>199</v>
      </c>
      <c r="D73" s="207" t="s">
        <v>200</v>
      </c>
      <c r="E73" s="207"/>
      <c r="F73" s="312" t="s">
        <v>201</v>
      </c>
      <c r="G73" s="312"/>
      <c r="H73" s="312"/>
      <c r="I73" s="312"/>
      <c r="J73" s="125"/>
      <c r="K73" s="122"/>
      <c r="L73" s="122"/>
      <c r="M73" s="122">
        <v>1</v>
      </c>
      <c r="N73" s="40"/>
    </row>
    <row r="74" spans="1:18" ht="20.25" customHeight="1" x14ac:dyDescent="0.3">
      <c r="A74">
        <v>62</v>
      </c>
      <c r="B74" s="10">
        <v>19</v>
      </c>
      <c r="C74" s="172"/>
      <c r="D74" s="207"/>
      <c r="E74" s="207"/>
      <c r="F74" s="311" t="s">
        <v>202</v>
      </c>
      <c r="G74" s="311"/>
      <c r="H74" s="311"/>
      <c r="I74" s="311"/>
      <c r="J74" s="125"/>
      <c r="K74" s="122"/>
      <c r="L74" s="122"/>
      <c r="M74" s="122">
        <v>1</v>
      </c>
      <c r="N74" s="40"/>
    </row>
    <row r="75" spans="1:18" ht="20.25" customHeight="1" x14ac:dyDescent="0.3">
      <c r="A75">
        <v>63</v>
      </c>
      <c r="B75" s="10">
        <v>20</v>
      </c>
      <c r="C75" s="39" t="s">
        <v>203</v>
      </c>
      <c r="D75" s="207" t="s">
        <v>204</v>
      </c>
      <c r="E75" s="207"/>
      <c r="F75" s="311" t="s">
        <v>205</v>
      </c>
      <c r="G75" s="311"/>
      <c r="H75" s="311"/>
      <c r="I75" s="311"/>
      <c r="J75" s="125"/>
      <c r="K75" s="122"/>
      <c r="L75" s="122"/>
      <c r="M75" s="122">
        <v>1</v>
      </c>
      <c r="N75" s="40"/>
    </row>
    <row r="76" spans="1:18" ht="20.25" customHeight="1" x14ac:dyDescent="0.3">
      <c r="A76">
        <v>64</v>
      </c>
      <c r="B76" s="10">
        <v>21</v>
      </c>
      <c r="C76" s="207" t="s">
        <v>206</v>
      </c>
      <c r="D76" s="207" t="s">
        <v>207</v>
      </c>
      <c r="E76" s="207"/>
      <c r="F76" s="311" t="s">
        <v>208</v>
      </c>
      <c r="G76" s="311"/>
      <c r="H76" s="311"/>
      <c r="I76" s="311"/>
      <c r="J76" s="125"/>
      <c r="K76" s="122"/>
      <c r="L76" s="122"/>
      <c r="M76" s="122">
        <v>1</v>
      </c>
      <c r="N76" s="40"/>
    </row>
    <row r="77" spans="1:18" ht="20.25" customHeight="1" x14ac:dyDescent="0.3">
      <c r="A77">
        <v>65</v>
      </c>
      <c r="B77" s="10">
        <v>22</v>
      </c>
      <c r="C77" s="207"/>
      <c r="D77" s="207"/>
      <c r="E77" s="207"/>
      <c r="F77" s="311" t="s">
        <v>209</v>
      </c>
      <c r="G77" s="311"/>
      <c r="H77" s="311"/>
      <c r="I77" s="311"/>
      <c r="J77" s="125"/>
      <c r="K77" s="122"/>
      <c r="L77" s="122"/>
      <c r="M77" s="122">
        <v>1</v>
      </c>
      <c r="N77" s="40"/>
    </row>
    <row r="78" spans="1:18" ht="20.25" customHeight="1" x14ac:dyDescent="0.3">
      <c r="B78" s="10"/>
      <c r="C78" s="117"/>
      <c r="D78" s="117"/>
      <c r="E78" s="117"/>
      <c r="F78" s="118"/>
      <c r="G78" s="118"/>
      <c r="H78" s="118"/>
      <c r="I78" s="118"/>
      <c r="J78" s="56"/>
      <c r="K78" s="88">
        <f>(K56+K57+K58+K59+K60+K61+K62+K63+K64+K65+K66+K67+K68+K69+K70+K71+K72+K73+K74+K75+K76+K77)*0</f>
        <v>0</v>
      </c>
      <c r="L78" s="88">
        <f>(L56+L57+L58+L59+L60+L61+L62+L63+L64+L65+L66+L67+L68+L69+L70+L71+L72+L73+L74+L75+L76+L77)/22*100/2</f>
        <v>13.636363636363635</v>
      </c>
      <c r="M78" s="88">
        <f>(M56+M57+M58+M59+M60+M61+M62+M63+M64+M65+M66+M67+M68+M69+M70+M71+M72+M73+M74+M75+M76+M77)/22*100</f>
        <v>54.54545454545454</v>
      </c>
      <c r="N78" s="69"/>
    </row>
    <row r="79" spans="1:18" ht="21.75" x14ac:dyDescent="0.3">
      <c r="K79" s="91">
        <f>K4+K5+K6+K7+K10+K11+K12+K13+K14+K15+K16+K17+K20+K21+K22+K23+K24+K25+K26+K27+K28+K29+K30+K31+K32+K33+K34+K35+K36+K37+K38+K39+K40+K43+K44+K45+K46+K47+K48+K49+K50+K51+K52+K53+K56+K57+K58+K59+K60+K61+K62+K63+K64+K65+K66+K67+K68+K69+K70+K71+K72+K73+K74+K75+K76+K77</f>
        <v>20</v>
      </c>
      <c r="L79" s="91">
        <f>L4+L5+L6+L7+L10+L11+L12+L13+L14+L15+L16+L17+L20+L21+L22+L23+L24+L25+L26+L27+L28+L29+L30+L31+L32+L33+L34+L35+L36+L37+L38+L39+L40+L43+L44+L45+L46+L47+L48+L49+L50+L51+L52+L53+L56+L57+L58+L59+L60+L61+L62+L63+L64+L65+L66+L67+L68+L69+L70+L71+L72+L73+L74+L75+L76+L77</f>
        <v>15</v>
      </c>
      <c r="M79" s="91">
        <f>M4+M5+M6+M7+M10+M11+M12+M13+M14+M15+M16+M17+M20+M21+M22+M23+M24+M25+M26+M27+M28+M29+M30+M31+M32+M33+M34+M35+M36+M37+M38+M39+M40+M43+M44+M45+M46+M47+M48+M49+M50+M51+M52+M53+M56+M57+M58+M59+M60+M61+M62+M63+M64+M65+M66+M67+M68+M69+M70+M71+M72+M73+M74+M75+M76+M77</f>
        <v>36</v>
      </c>
      <c r="N79" s="81">
        <f>SUM(K79:M79)</f>
        <v>71</v>
      </c>
      <c r="O79" t="s">
        <v>392</v>
      </c>
      <c r="P79" s="236" t="s">
        <v>406</v>
      </c>
      <c r="Q79" s="237"/>
      <c r="R79" s="237"/>
    </row>
    <row r="80" spans="1:18" ht="21.75" x14ac:dyDescent="0.3">
      <c r="K80" s="91">
        <f>(K4+K5+K6+K7+K10+K11+K12+K13+K14+K15+K16+K17+K20+K21+K22+K23+K24+K25+K26+K27+K28+K29+K30+K31+K32+K33+K34+K35+K36+K37+K38+K39+K40+K43+K44+K45+K46+K47+K48+K49+K50+K51+K52+K53+K56+K57+K58+K59+K60+K61+K62+K63+K64+K65+K66+K67+K68+K69+K70+K71+K72+K73+K74+K75+K76+K77)*0</f>
        <v>0</v>
      </c>
      <c r="L80" s="91">
        <f>(L4+L5+L6+L7+L10+L11+L12+L13+L14+L15+L16+L17+L20+L21+L22+L23+L24+L25+L26+L27+L28+L29+L30+L31+L32+L33+L34+L35+L36+L37+L38+L39+L40+L43+L44+L45+L46+L47+L48+L49+L50+L51+L52+L53+L56+L57+L58+L59+L60+L61+L62+L63+L64+L65+L66+L67+L68+L69+L70+L71+L72+L73+L74+L75+L76+L77)/66*100/2</f>
        <v>11.363636363636363</v>
      </c>
      <c r="M80" s="91">
        <f>(M4+M5+M6+M7+M10+M11+M12+M13+M14+M15+M16+M17+M20+M21+M22+M23+M24+M25+M26+M27+M28+M29+M30+M31+M32+M33+M34+M35+M36+M37+M38+M39+M40+M43+M44+M45+M46+M47+M48+M49+M50+M51+M52+M53+M56+M57+M58+M59+M60+M61+M62+M63+M64+M65+M66+M67+M68+M69+M70+M71+M72+M73+M74+M75+M76+M77)/66*100</f>
        <v>54.54545454545454</v>
      </c>
      <c r="N80" s="81">
        <f>SUM(K80:M80)</f>
        <v>65.909090909090907</v>
      </c>
      <c r="O80" t="s">
        <v>391</v>
      </c>
      <c r="P80" s="236" t="s">
        <v>406</v>
      </c>
      <c r="Q80" s="237"/>
      <c r="R80" s="237"/>
    </row>
  </sheetData>
  <sheetProtection password="CF7A" sheet="1" objects="1" scenarios="1"/>
  <mergeCells count="123">
    <mergeCell ref="C15:C17"/>
    <mergeCell ref="D15:E17"/>
    <mergeCell ref="F16:I16"/>
    <mergeCell ref="F17:I17"/>
    <mergeCell ref="D9:E9"/>
    <mergeCell ref="F9:I9"/>
    <mergeCell ref="C10:C12"/>
    <mergeCell ref="D10:E12"/>
    <mergeCell ref="F10:I10"/>
    <mergeCell ref="F11:I11"/>
    <mergeCell ref="C8:I8"/>
    <mergeCell ref="D3:I3"/>
    <mergeCell ref="K3:M3"/>
    <mergeCell ref="C4:C7"/>
    <mergeCell ref="D4:E7"/>
    <mergeCell ref="F4:I4"/>
    <mergeCell ref="F5:I5"/>
    <mergeCell ref="F6:I6"/>
    <mergeCell ref="F7:I7"/>
    <mergeCell ref="F12:I12"/>
    <mergeCell ref="F25:I25"/>
    <mergeCell ref="C26:C31"/>
    <mergeCell ref="D26:E31"/>
    <mergeCell ref="F26:I26"/>
    <mergeCell ref="F27:I27"/>
    <mergeCell ref="F29:I29"/>
    <mergeCell ref="F30:I30"/>
    <mergeCell ref="F31:I31"/>
    <mergeCell ref="D19:E19"/>
    <mergeCell ref="F19:I19"/>
    <mergeCell ref="D20:E20"/>
    <mergeCell ref="F20:I20"/>
    <mergeCell ref="C21:C25"/>
    <mergeCell ref="D21:E25"/>
    <mergeCell ref="F21:I21"/>
    <mergeCell ref="F22:I22"/>
    <mergeCell ref="F23:I23"/>
    <mergeCell ref="F24:I24"/>
    <mergeCell ref="C18:I18"/>
    <mergeCell ref="C13:C14"/>
    <mergeCell ref="D13:E14"/>
    <mergeCell ref="F13:I13"/>
    <mergeCell ref="F14:I14"/>
    <mergeCell ref="C36:C39"/>
    <mergeCell ref="D36:E39"/>
    <mergeCell ref="F36:I36"/>
    <mergeCell ref="F37:I37"/>
    <mergeCell ref="F38:I38"/>
    <mergeCell ref="F39:I39"/>
    <mergeCell ref="C32:C35"/>
    <mergeCell ref="D32:E35"/>
    <mergeCell ref="F32:I32"/>
    <mergeCell ref="F33:I33"/>
    <mergeCell ref="F34:I34"/>
    <mergeCell ref="F35:I35"/>
    <mergeCell ref="D40:E40"/>
    <mergeCell ref="F40:I40"/>
    <mergeCell ref="D42:E42"/>
    <mergeCell ref="F42:I42"/>
    <mergeCell ref="C43:C45"/>
    <mergeCell ref="D43:E45"/>
    <mergeCell ref="F43:I43"/>
    <mergeCell ref="F44:I44"/>
    <mergeCell ref="F45:I45"/>
    <mergeCell ref="C41:I41"/>
    <mergeCell ref="C46:C47"/>
    <mergeCell ref="D46:E47"/>
    <mergeCell ref="F46:I46"/>
    <mergeCell ref="F47:I47"/>
    <mergeCell ref="C48:C53"/>
    <mergeCell ref="D48:E53"/>
    <mergeCell ref="F48:I48"/>
    <mergeCell ref="F49:I49"/>
    <mergeCell ref="F50:I50"/>
    <mergeCell ref="F51:I51"/>
    <mergeCell ref="C64:C65"/>
    <mergeCell ref="D64:E65"/>
    <mergeCell ref="F64:I64"/>
    <mergeCell ref="F65:I65"/>
    <mergeCell ref="F52:I52"/>
    <mergeCell ref="F53:I53"/>
    <mergeCell ref="D55:E55"/>
    <mergeCell ref="F55:I55"/>
    <mergeCell ref="C56:C63"/>
    <mergeCell ref="D56:E63"/>
    <mergeCell ref="F56:I56"/>
    <mergeCell ref="F57:I57"/>
    <mergeCell ref="F58:I58"/>
    <mergeCell ref="F59:I59"/>
    <mergeCell ref="C54:I54"/>
    <mergeCell ref="D66:E67"/>
    <mergeCell ref="F66:I66"/>
    <mergeCell ref="F67:I67"/>
    <mergeCell ref="D68:E68"/>
    <mergeCell ref="F68:I68"/>
    <mergeCell ref="F60:I60"/>
    <mergeCell ref="F61:I61"/>
    <mergeCell ref="F62:I62"/>
    <mergeCell ref="F63:I63"/>
    <mergeCell ref="N4:T4"/>
    <mergeCell ref="N10:T10"/>
    <mergeCell ref="N20:T20"/>
    <mergeCell ref="N43:T43"/>
    <mergeCell ref="N56:T56"/>
    <mergeCell ref="P79:R79"/>
    <mergeCell ref="P80:R80"/>
    <mergeCell ref="C76:C77"/>
    <mergeCell ref="D76:E77"/>
    <mergeCell ref="F76:I76"/>
    <mergeCell ref="F77:I77"/>
    <mergeCell ref="C73:C74"/>
    <mergeCell ref="D73:E74"/>
    <mergeCell ref="F73:I73"/>
    <mergeCell ref="F74:I74"/>
    <mergeCell ref="D75:E75"/>
    <mergeCell ref="F75:I75"/>
    <mergeCell ref="C69:C72"/>
    <mergeCell ref="D69:E72"/>
    <mergeCell ref="F69:I69"/>
    <mergeCell ref="F70:I70"/>
    <mergeCell ref="F71:I71"/>
    <mergeCell ref="F72:I72"/>
    <mergeCell ref="C66:C6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S37"/>
  <sheetViews>
    <sheetView rightToLeft="1" topLeftCell="A34" workbookViewId="0">
      <selection activeCell="L28" sqref="I28:L35"/>
    </sheetView>
  </sheetViews>
  <sheetFormatPr defaultRowHeight="14.25" x14ac:dyDescent="0.2"/>
  <cols>
    <col min="4" max="4" width="27.875" customWidth="1"/>
    <col min="8" max="8" width="62.125" customWidth="1"/>
    <col min="9" max="9" width="11.75" customWidth="1"/>
    <col min="10" max="12" width="9" style="89"/>
  </cols>
  <sheetData>
    <row r="2" spans="1:19" ht="15" x14ac:dyDescent="0.25">
      <c r="I2" s="73" t="s">
        <v>405</v>
      </c>
      <c r="J2" s="86" t="s">
        <v>397</v>
      </c>
      <c r="K2" s="86" t="s">
        <v>404</v>
      </c>
      <c r="L2" s="86" t="s">
        <v>399</v>
      </c>
    </row>
    <row r="3" spans="1:19" ht="20.25" customHeight="1" x14ac:dyDescent="0.2">
      <c r="A3" s="10"/>
      <c r="B3" s="20" t="s">
        <v>210</v>
      </c>
      <c r="C3" s="145" t="s">
        <v>211</v>
      </c>
      <c r="D3" s="146"/>
      <c r="E3" s="146"/>
      <c r="F3" s="146"/>
      <c r="G3" s="146"/>
      <c r="H3" s="146"/>
      <c r="I3" s="36"/>
      <c r="J3" s="324"/>
      <c r="K3" s="324"/>
      <c r="L3" s="325"/>
      <c r="M3" s="40">
        <f>M37</f>
        <v>29.310344827586206</v>
      </c>
    </row>
    <row r="4" spans="1:19" ht="20.25" customHeight="1" x14ac:dyDescent="0.3">
      <c r="A4" s="10"/>
      <c r="B4" s="41" t="s">
        <v>212</v>
      </c>
      <c r="C4" s="207" t="s">
        <v>216</v>
      </c>
      <c r="D4" s="207"/>
      <c r="E4" s="188"/>
      <c r="F4" s="188"/>
      <c r="G4" s="188"/>
      <c r="H4" s="188"/>
      <c r="I4" s="13"/>
      <c r="J4" s="326"/>
      <c r="K4" s="327"/>
      <c r="L4" s="328"/>
      <c r="M4" s="40"/>
    </row>
    <row r="5" spans="1:19" ht="20.25" customHeight="1" x14ac:dyDescent="0.3">
      <c r="A5" s="10"/>
      <c r="B5" s="232" t="s">
        <v>217</v>
      </c>
      <c r="C5" s="207" t="s">
        <v>4</v>
      </c>
      <c r="D5" s="207"/>
      <c r="E5" s="311" t="s">
        <v>213</v>
      </c>
      <c r="F5" s="311"/>
      <c r="G5" s="311"/>
      <c r="H5" s="311"/>
      <c r="I5" s="125"/>
      <c r="J5" s="122">
        <v>1</v>
      </c>
      <c r="K5" s="122">
        <v>1</v>
      </c>
      <c r="L5" s="122"/>
      <c r="M5" s="238" t="s">
        <v>408</v>
      </c>
      <c r="N5" s="239"/>
      <c r="O5" s="239"/>
      <c r="P5" s="239"/>
      <c r="Q5" s="239"/>
      <c r="R5" s="239"/>
      <c r="S5" s="239"/>
    </row>
    <row r="6" spans="1:19" ht="20.25" customHeight="1" x14ac:dyDescent="0.3">
      <c r="A6" s="10"/>
      <c r="B6" s="232"/>
      <c r="C6" s="207"/>
      <c r="D6" s="207"/>
      <c r="E6" s="311" t="s">
        <v>214</v>
      </c>
      <c r="F6" s="311"/>
      <c r="G6" s="311"/>
      <c r="H6" s="311"/>
      <c r="I6" s="125"/>
      <c r="J6" s="122">
        <v>1</v>
      </c>
      <c r="K6" s="122">
        <v>1</v>
      </c>
      <c r="L6" s="122"/>
      <c r="M6" s="40"/>
    </row>
    <row r="7" spans="1:19" ht="20.25" customHeight="1" x14ac:dyDescent="0.3">
      <c r="A7" s="10"/>
      <c r="B7" s="232"/>
      <c r="C7" s="207"/>
      <c r="D7" s="207"/>
      <c r="E7" s="311" t="s">
        <v>215</v>
      </c>
      <c r="F7" s="311"/>
      <c r="G7" s="311"/>
      <c r="H7" s="311"/>
      <c r="I7" s="125"/>
      <c r="J7" s="122">
        <v>1</v>
      </c>
      <c r="K7" s="122">
        <v>1</v>
      </c>
      <c r="L7" s="122"/>
      <c r="M7" s="40"/>
    </row>
    <row r="8" spans="1:19" ht="20.25" customHeight="1" x14ac:dyDescent="0.3">
      <c r="A8" s="10"/>
      <c r="B8" s="232" t="s">
        <v>218</v>
      </c>
      <c r="C8" s="207" t="s">
        <v>219</v>
      </c>
      <c r="D8" s="207"/>
      <c r="E8" s="311" t="s">
        <v>220</v>
      </c>
      <c r="F8" s="311"/>
      <c r="G8" s="311"/>
      <c r="H8" s="311"/>
      <c r="I8" s="125"/>
      <c r="J8" s="122">
        <v>1</v>
      </c>
      <c r="K8" s="122">
        <v>1</v>
      </c>
      <c r="L8" s="122"/>
      <c r="M8" s="40"/>
    </row>
    <row r="9" spans="1:19" ht="20.25" customHeight="1" x14ac:dyDescent="0.3">
      <c r="A9" s="10"/>
      <c r="B9" s="232"/>
      <c r="C9" s="207"/>
      <c r="D9" s="207"/>
      <c r="E9" s="311" t="s">
        <v>221</v>
      </c>
      <c r="F9" s="311"/>
      <c r="G9" s="311"/>
      <c r="H9" s="311"/>
      <c r="I9" s="125"/>
      <c r="J9" s="122">
        <v>1</v>
      </c>
      <c r="K9" s="122">
        <v>1</v>
      </c>
      <c r="L9" s="122"/>
      <c r="M9" s="40"/>
    </row>
    <row r="10" spans="1:19" ht="20.25" customHeight="1" x14ac:dyDescent="0.3">
      <c r="A10" s="10"/>
      <c r="B10" s="232"/>
      <c r="C10" s="207"/>
      <c r="D10" s="207"/>
      <c r="E10" s="311" t="s">
        <v>222</v>
      </c>
      <c r="F10" s="311"/>
      <c r="G10" s="311"/>
      <c r="H10" s="311"/>
      <c r="I10" s="125"/>
      <c r="J10" s="122">
        <v>1</v>
      </c>
      <c r="K10" s="122"/>
      <c r="L10" s="122">
        <v>1</v>
      </c>
      <c r="M10" s="40"/>
    </row>
    <row r="11" spans="1:19" ht="20.25" customHeight="1" x14ac:dyDescent="0.3">
      <c r="A11" s="10"/>
      <c r="B11" s="232"/>
      <c r="C11" s="207"/>
      <c r="D11" s="207"/>
      <c r="E11" s="311" t="s">
        <v>223</v>
      </c>
      <c r="F11" s="311"/>
      <c r="G11" s="311"/>
      <c r="H11" s="311"/>
      <c r="I11" s="125"/>
      <c r="J11" s="122">
        <v>1</v>
      </c>
      <c r="K11" s="122"/>
      <c r="L11" s="122">
        <v>1</v>
      </c>
      <c r="M11" s="40"/>
    </row>
    <row r="12" spans="1:19" ht="20.25" customHeight="1" x14ac:dyDescent="0.3">
      <c r="A12" s="10"/>
      <c r="B12" s="232" t="s">
        <v>224</v>
      </c>
      <c r="C12" s="207" t="s">
        <v>225</v>
      </c>
      <c r="D12" s="207"/>
      <c r="E12" s="311" t="s">
        <v>226</v>
      </c>
      <c r="F12" s="311"/>
      <c r="G12" s="311"/>
      <c r="H12" s="311"/>
      <c r="I12" s="125"/>
      <c r="J12" s="122">
        <v>1</v>
      </c>
      <c r="K12" s="122"/>
      <c r="L12" s="122">
        <v>1</v>
      </c>
      <c r="M12" s="40"/>
    </row>
    <row r="13" spans="1:19" ht="20.25" customHeight="1" x14ac:dyDescent="0.3">
      <c r="A13" s="10"/>
      <c r="B13" s="232"/>
      <c r="C13" s="207"/>
      <c r="D13" s="207"/>
      <c r="E13" s="311" t="s">
        <v>227</v>
      </c>
      <c r="F13" s="311"/>
      <c r="G13" s="311"/>
      <c r="H13" s="311"/>
      <c r="I13" s="125"/>
      <c r="J13" s="122">
        <v>1</v>
      </c>
      <c r="K13" s="122"/>
      <c r="L13" s="122">
        <v>1</v>
      </c>
      <c r="M13" s="40"/>
    </row>
    <row r="14" spans="1:19" ht="20.25" customHeight="1" x14ac:dyDescent="0.3">
      <c r="A14" s="10"/>
      <c r="B14" s="232"/>
      <c r="C14" s="207"/>
      <c r="D14" s="207"/>
      <c r="E14" s="311" t="s">
        <v>228</v>
      </c>
      <c r="F14" s="311"/>
      <c r="G14" s="311"/>
      <c r="H14" s="311"/>
      <c r="I14" s="125"/>
      <c r="J14" s="122">
        <v>1</v>
      </c>
      <c r="K14" s="122"/>
      <c r="L14" s="122">
        <v>1</v>
      </c>
      <c r="M14" s="40"/>
    </row>
    <row r="15" spans="1:19" ht="20.25" customHeight="1" x14ac:dyDescent="0.3">
      <c r="A15" s="10"/>
      <c r="B15" s="232"/>
      <c r="C15" s="207"/>
      <c r="D15" s="207"/>
      <c r="E15" s="311" t="s">
        <v>229</v>
      </c>
      <c r="F15" s="311"/>
      <c r="G15" s="311"/>
      <c r="H15" s="311"/>
      <c r="I15" s="125"/>
      <c r="J15" s="122">
        <v>1</v>
      </c>
      <c r="K15" s="122"/>
      <c r="L15" s="122">
        <v>1</v>
      </c>
      <c r="M15" s="40"/>
    </row>
    <row r="16" spans="1:19" ht="20.25" customHeight="1" x14ac:dyDescent="0.3">
      <c r="A16" s="10"/>
      <c r="B16" s="41" t="s">
        <v>231</v>
      </c>
      <c r="C16" s="149"/>
      <c r="D16" s="150"/>
      <c r="E16" s="150"/>
      <c r="F16" s="150"/>
      <c r="G16" s="150"/>
      <c r="H16" s="151"/>
      <c r="I16" s="13"/>
      <c r="J16" s="90"/>
      <c r="K16" s="90"/>
      <c r="L16" s="90"/>
      <c r="M16" s="40"/>
    </row>
    <row r="17" spans="1:19" ht="20.25" customHeight="1" x14ac:dyDescent="0.3">
      <c r="A17" s="10"/>
      <c r="B17" s="232" t="s">
        <v>388</v>
      </c>
      <c r="C17" s="207" t="s">
        <v>230</v>
      </c>
      <c r="D17" s="207"/>
      <c r="E17" s="311" t="s">
        <v>232</v>
      </c>
      <c r="F17" s="311"/>
      <c r="G17" s="311"/>
      <c r="H17" s="311"/>
      <c r="I17" s="125"/>
      <c r="J17" s="122">
        <v>1</v>
      </c>
      <c r="K17" s="122"/>
      <c r="L17" s="122"/>
      <c r="M17" s="238" t="s">
        <v>408</v>
      </c>
      <c r="N17" s="239"/>
      <c r="O17" s="239"/>
      <c r="P17" s="239"/>
      <c r="Q17" s="239"/>
      <c r="R17" s="239"/>
      <c r="S17" s="239"/>
    </row>
    <row r="18" spans="1:19" ht="20.25" customHeight="1" x14ac:dyDescent="0.3">
      <c r="A18" s="10"/>
      <c r="B18" s="232"/>
      <c r="C18" s="207"/>
      <c r="D18" s="207"/>
      <c r="E18" s="311" t="s">
        <v>233</v>
      </c>
      <c r="F18" s="311"/>
      <c r="G18" s="311"/>
      <c r="H18" s="311"/>
      <c r="I18" s="128"/>
      <c r="J18" s="122">
        <v>1</v>
      </c>
      <c r="K18" s="122"/>
      <c r="L18" s="122"/>
      <c r="M18" s="40"/>
    </row>
    <row r="19" spans="1:19" ht="20.25" x14ac:dyDescent="0.3">
      <c r="A19" s="10"/>
      <c r="B19" s="232"/>
      <c r="C19" s="207"/>
      <c r="D19" s="207"/>
      <c r="E19" s="311" t="s">
        <v>234</v>
      </c>
      <c r="F19" s="311"/>
      <c r="G19" s="311"/>
      <c r="H19" s="311"/>
      <c r="I19" s="125"/>
      <c r="J19" s="122">
        <v>1</v>
      </c>
      <c r="K19" s="122"/>
      <c r="L19" s="122"/>
      <c r="M19" s="40"/>
    </row>
    <row r="20" spans="1:19" ht="20.25" x14ac:dyDescent="0.3">
      <c r="A20" s="10"/>
      <c r="B20" s="232"/>
      <c r="C20" s="207"/>
      <c r="D20" s="207"/>
      <c r="E20" s="311" t="s">
        <v>235</v>
      </c>
      <c r="F20" s="311"/>
      <c r="G20" s="311"/>
      <c r="H20" s="311"/>
      <c r="I20" s="125"/>
      <c r="J20" s="122">
        <v>1</v>
      </c>
      <c r="K20" s="122"/>
      <c r="L20" s="122"/>
      <c r="M20" s="40"/>
    </row>
    <row r="21" spans="1:19" ht="20.25" x14ac:dyDescent="0.3">
      <c r="A21" s="10"/>
      <c r="B21" s="172" t="s">
        <v>236</v>
      </c>
      <c r="C21" s="207" t="s">
        <v>237</v>
      </c>
      <c r="D21" s="207"/>
      <c r="E21" s="311" t="s">
        <v>419</v>
      </c>
      <c r="F21" s="311"/>
      <c r="G21" s="311"/>
      <c r="H21" s="311"/>
      <c r="I21" s="125"/>
      <c r="J21" s="122">
        <v>1</v>
      </c>
      <c r="K21" s="122"/>
      <c r="L21" s="122"/>
      <c r="M21" s="40"/>
    </row>
    <row r="22" spans="1:19" ht="20.25" x14ac:dyDescent="0.3">
      <c r="A22" s="10"/>
      <c r="B22" s="172"/>
      <c r="C22" s="207"/>
      <c r="D22" s="207"/>
      <c r="E22" s="311" t="s">
        <v>238</v>
      </c>
      <c r="F22" s="311"/>
      <c r="G22" s="311"/>
      <c r="H22" s="311"/>
      <c r="I22" s="127"/>
      <c r="J22" s="122">
        <v>1</v>
      </c>
      <c r="K22" s="122"/>
      <c r="L22" s="122"/>
      <c r="M22" s="40"/>
    </row>
    <row r="23" spans="1:19" ht="20.25" x14ac:dyDescent="0.3">
      <c r="A23" s="10"/>
      <c r="B23" s="172"/>
      <c r="C23" s="207"/>
      <c r="D23" s="207"/>
      <c r="E23" s="311" t="s">
        <v>239</v>
      </c>
      <c r="F23" s="311"/>
      <c r="G23" s="311"/>
      <c r="H23" s="311"/>
      <c r="I23" s="125"/>
      <c r="J23" s="122">
        <v>1</v>
      </c>
      <c r="K23" s="122"/>
      <c r="L23" s="122"/>
      <c r="M23" s="40"/>
    </row>
    <row r="24" spans="1:19" ht="20.25" x14ac:dyDescent="0.3">
      <c r="A24" s="10"/>
      <c r="B24" s="172"/>
      <c r="C24" s="207"/>
      <c r="D24" s="207"/>
      <c r="E24" s="311" t="s">
        <v>240</v>
      </c>
      <c r="F24" s="311"/>
      <c r="G24" s="311"/>
      <c r="H24" s="311"/>
      <c r="I24" s="125"/>
      <c r="J24" s="122">
        <v>1</v>
      </c>
      <c r="K24" s="122"/>
      <c r="L24" s="122"/>
      <c r="M24" s="40"/>
    </row>
    <row r="25" spans="1:19" ht="20.25" x14ac:dyDescent="0.3">
      <c r="A25" s="10"/>
      <c r="B25" s="172"/>
      <c r="C25" s="207"/>
      <c r="D25" s="207"/>
      <c r="E25" s="311" t="s">
        <v>241</v>
      </c>
      <c r="F25" s="311"/>
      <c r="G25" s="311"/>
      <c r="H25" s="311"/>
      <c r="I25" s="125"/>
      <c r="J25" s="122">
        <v>1</v>
      </c>
      <c r="K25" s="122"/>
      <c r="L25" s="122"/>
      <c r="M25" s="40"/>
    </row>
    <row r="26" spans="1:19" ht="20.25" x14ac:dyDescent="0.3">
      <c r="A26" s="10"/>
      <c r="B26" s="172"/>
      <c r="C26" s="207"/>
      <c r="D26" s="207"/>
      <c r="E26" s="311" t="s">
        <v>242</v>
      </c>
      <c r="F26" s="311"/>
      <c r="G26" s="311"/>
      <c r="H26" s="311"/>
      <c r="I26" s="125"/>
      <c r="J26" s="122">
        <v>1</v>
      </c>
      <c r="K26" s="122"/>
      <c r="L26" s="122"/>
      <c r="M26" s="40"/>
    </row>
    <row r="27" spans="1:19" ht="20.25" x14ac:dyDescent="0.3">
      <c r="A27" s="10"/>
      <c r="B27" s="38" t="s">
        <v>244</v>
      </c>
      <c r="C27" s="207" t="s">
        <v>243</v>
      </c>
      <c r="D27" s="207"/>
      <c r="E27" s="312"/>
      <c r="F27" s="312"/>
      <c r="G27" s="312"/>
      <c r="H27" s="312"/>
      <c r="I27" s="13"/>
      <c r="J27" s="90"/>
      <c r="K27" s="90"/>
      <c r="L27" s="90"/>
      <c r="M27" s="40"/>
    </row>
    <row r="28" spans="1:19" ht="20.25" x14ac:dyDescent="0.3">
      <c r="A28" s="10"/>
      <c r="B28" s="172" t="s">
        <v>255</v>
      </c>
      <c r="C28" s="207" t="s">
        <v>254</v>
      </c>
      <c r="D28" s="207"/>
      <c r="E28" s="313" t="s">
        <v>245</v>
      </c>
      <c r="F28" s="313"/>
      <c r="G28" s="313"/>
      <c r="H28" s="313"/>
      <c r="I28" s="125"/>
      <c r="J28" s="122">
        <v>1</v>
      </c>
      <c r="K28" s="122"/>
      <c r="L28" s="122"/>
      <c r="M28" s="238" t="s">
        <v>408</v>
      </c>
      <c r="N28" s="239"/>
      <c r="O28" s="239"/>
      <c r="P28" s="239"/>
      <c r="Q28" s="239"/>
      <c r="R28" s="239"/>
      <c r="S28" s="239"/>
    </row>
    <row r="29" spans="1:19" ht="20.25" x14ac:dyDescent="0.3">
      <c r="A29" s="10"/>
      <c r="B29" s="172"/>
      <c r="C29" s="207"/>
      <c r="D29" s="207"/>
      <c r="E29" s="313" t="s">
        <v>246</v>
      </c>
      <c r="F29" s="313"/>
      <c r="G29" s="313"/>
      <c r="H29" s="313"/>
      <c r="I29" s="125"/>
      <c r="J29" s="122">
        <v>1</v>
      </c>
      <c r="K29" s="122"/>
      <c r="L29" s="122"/>
      <c r="M29" s="40"/>
    </row>
    <row r="30" spans="1:19" ht="20.25" x14ac:dyDescent="0.3">
      <c r="A30" s="10"/>
      <c r="B30" s="172"/>
      <c r="C30" s="207"/>
      <c r="D30" s="207"/>
      <c r="E30" s="313" t="s">
        <v>247</v>
      </c>
      <c r="F30" s="313"/>
      <c r="G30" s="313"/>
      <c r="H30" s="313"/>
      <c r="I30" s="125"/>
      <c r="J30" s="122">
        <v>1</v>
      </c>
      <c r="K30" s="122"/>
      <c r="L30" s="122"/>
      <c r="M30" s="40"/>
    </row>
    <row r="31" spans="1:19" ht="20.25" x14ac:dyDescent="0.3">
      <c r="A31" s="10"/>
      <c r="B31" s="172"/>
      <c r="C31" s="207"/>
      <c r="D31" s="207"/>
      <c r="E31" s="313" t="s">
        <v>248</v>
      </c>
      <c r="F31" s="313"/>
      <c r="G31" s="313"/>
      <c r="H31" s="313"/>
      <c r="I31" s="125"/>
      <c r="J31" s="122">
        <v>1</v>
      </c>
      <c r="K31" s="122"/>
      <c r="L31" s="122"/>
      <c r="M31" s="40"/>
    </row>
    <row r="32" spans="1:19" ht="20.25" x14ac:dyDescent="0.3">
      <c r="A32" s="10"/>
      <c r="B32" s="172"/>
      <c r="C32" s="207"/>
      <c r="D32" s="207"/>
      <c r="E32" s="313" t="s">
        <v>249</v>
      </c>
      <c r="F32" s="313"/>
      <c r="G32" s="313"/>
      <c r="H32" s="313"/>
      <c r="I32" s="125"/>
      <c r="J32" s="122">
        <v>1</v>
      </c>
      <c r="K32" s="122"/>
      <c r="L32" s="122"/>
      <c r="M32" s="40"/>
    </row>
    <row r="33" spans="1:17" ht="20.25" x14ac:dyDescent="0.3">
      <c r="A33" s="10"/>
      <c r="B33" s="172"/>
      <c r="C33" s="207"/>
      <c r="D33" s="207"/>
      <c r="E33" s="313" t="s">
        <v>250</v>
      </c>
      <c r="F33" s="313"/>
      <c r="G33" s="313"/>
      <c r="H33" s="313"/>
      <c r="I33" s="125"/>
      <c r="J33" s="122">
        <v>1</v>
      </c>
      <c r="K33" s="122"/>
      <c r="L33" s="122"/>
      <c r="M33" s="40"/>
    </row>
    <row r="34" spans="1:17" ht="20.25" x14ac:dyDescent="0.3">
      <c r="A34" s="10"/>
      <c r="B34" s="172"/>
      <c r="C34" s="207"/>
      <c r="D34" s="207"/>
      <c r="E34" s="313" t="s">
        <v>251</v>
      </c>
      <c r="F34" s="313"/>
      <c r="G34" s="313"/>
      <c r="H34" s="313"/>
      <c r="I34" s="125"/>
      <c r="J34" s="122">
        <v>1</v>
      </c>
      <c r="K34" s="122"/>
      <c r="L34" s="122"/>
      <c r="M34" s="40"/>
    </row>
    <row r="35" spans="1:17" ht="20.25" x14ac:dyDescent="0.3">
      <c r="A35" s="10"/>
      <c r="B35" s="38" t="s">
        <v>256</v>
      </c>
      <c r="C35" s="207" t="s">
        <v>252</v>
      </c>
      <c r="D35" s="207"/>
      <c r="E35" s="47" t="s">
        <v>253</v>
      </c>
      <c r="F35" s="47"/>
      <c r="G35" s="47"/>
      <c r="H35" s="47"/>
      <c r="I35" s="125"/>
      <c r="J35" s="122">
        <v>1</v>
      </c>
      <c r="K35" s="122"/>
      <c r="L35" s="122"/>
      <c r="M35" s="40"/>
    </row>
    <row r="36" spans="1:17" ht="23.25" x14ac:dyDescent="0.3">
      <c r="J36" s="92">
        <f>(J5+J6+J7+J8+J9+J10+J11+J12+J13+J14+J15+J17+J18+J19+J20+J21+J22+J23+J24+J25+J26+J28+J29+J30+J31+J32+J33+J34+J35)</f>
        <v>29</v>
      </c>
      <c r="K36" s="92">
        <f>(K5+K6+K7+K8+K9+K10+K11+K12+K13+K14+K15+K17+K18+K19+K20+K21+K22+K23+K24+K25+K26+K28+K29+K30+K31+K32+K33+K34+K35)</f>
        <v>5</v>
      </c>
      <c r="L36" s="92">
        <f>(L5+L6+L7+L8+L9+L10+L11+L12+L13+L14+L15+L17+L18+L19+L20+L21+L22+L23+L24+L25+L26+L28+L29+L30+L31+L32+L33+L34+L35)</f>
        <v>6</v>
      </c>
      <c r="M36" s="50">
        <f>SUM(J36:L36)</f>
        <v>40</v>
      </c>
      <c r="N36" t="s">
        <v>392</v>
      </c>
      <c r="O36" s="236" t="s">
        <v>406</v>
      </c>
      <c r="P36" s="237"/>
      <c r="Q36" s="237"/>
    </row>
    <row r="37" spans="1:17" ht="23.25" x14ac:dyDescent="0.3">
      <c r="J37" s="92">
        <f>(J5+J6+J7+J8+J9+J10+J11+J12+J13+J14+J15+J17+J18+J19+J20+J21+J22+J23+J24+J25+J26+J28+J29+J30+J31+J32+J33+J34+J35)*0</f>
        <v>0</v>
      </c>
      <c r="K37" s="92">
        <f>(K5+K6+K7+K8+K9+K10+K11+K12+K13+K14+K15+K17+K18+K19+K20+K21+K22+K23+K24+K25+K26+K28+K29+K30+K31+K32+K33+K34+K35)/29*100/2</f>
        <v>8.6206896551724146</v>
      </c>
      <c r="L37" s="92">
        <f>(L5+L6+L7+L8+L9+L10+L11+L12+L13+L14+L15+L17+L18+L19+L20+L21+L22+L23+L24+L25+L26+L28+L29+L30+L31+L32+L33+L34+L35)/29*100</f>
        <v>20.689655172413794</v>
      </c>
      <c r="M37" s="50">
        <f>K37+L37</f>
        <v>29.310344827586206</v>
      </c>
      <c r="N37" t="s">
        <v>391</v>
      </c>
      <c r="O37" s="236" t="s">
        <v>406</v>
      </c>
      <c r="P37" s="237"/>
      <c r="Q37" s="237"/>
    </row>
  </sheetData>
  <sheetProtection password="CF7A" sheet="1" objects="1" scenarios="1"/>
  <mergeCells count="54">
    <mergeCell ref="C3:H3"/>
    <mergeCell ref="J3:L3"/>
    <mergeCell ref="C4:D4"/>
    <mergeCell ref="E4:H4"/>
    <mergeCell ref="B5:B7"/>
    <mergeCell ref="C5:D7"/>
    <mergeCell ref="E5:H5"/>
    <mergeCell ref="E6:H6"/>
    <mergeCell ref="E7:H7"/>
    <mergeCell ref="J4:L4"/>
    <mergeCell ref="B8:B11"/>
    <mergeCell ref="C8:D11"/>
    <mergeCell ref="E8:H8"/>
    <mergeCell ref="E9:H9"/>
    <mergeCell ref="E10:H10"/>
    <mergeCell ref="E11:H11"/>
    <mergeCell ref="B12:B15"/>
    <mergeCell ref="C12:D15"/>
    <mergeCell ref="E12:H12"/>
    <mergeCell ref="E13:H13"/>
    <mergeCell ref="E14:H14"/>
    <mergeCell ref="E15:H15"/>
    <mergeCell ref="C16:H16"/>
    <mergeCell ref="B17:B20"/>
    <mergeCell ref="C17:D20"/>
    <mergeCell ref="E17:H17"/>
    <mergeCell ref="E18:H18"/>
    <mergeCell ref="E19:H19"/>
    <mergeCell ref="E20:H20"/>
    <mergeCell ref="B21:B26"/>
    <mergeCell ref="C21:D26"/>
    <mergeCell ref="E21:H21"/>
    <mergeCell ref="E22:H22"/>
    <mergeCell ref="E23:H23"/>
    <mergeCell ref="E24:H24"/>
    <mergeCell ref="E25:H25"/>
    <mergeCell ref="E26:H26"/>
    <mergeCell ref="E34:H34"/>
    <mergeCell ref="C35:D35"/>
    <mergeCell ref="C27:D27"/>
    <mergeCell ref="E27:H27"/>
    <mergeCell ref="B28:B34"/>
    <mergeCell ref="C28:D34"/>
    <mergeCell ref="E28:H28"/>
    <mergeCell ref="E29:H29"/>
    <mergeCell ref="E30:H30"/>
    <mergeCell ref="E31:H31"/>
    <mergeCell ref="E32:H32"/>
    <mergeCell ref="E33:H33"/>
    <mergeCell ref="M28:S28"/>
    <mergeCell ref="M5:S5"/>
    <mergeCell ref="M17:S17"/>
    <mergeCell ref="O36:Q36"/>
    <mergeCell ref="O37:Q3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S19"/>
  <sheetViews>
    <sheetView rightToLeft="1" workbookViewId="0">
      <selection activeCell="I7" sqref="I7:I14"/>
    </sheetView>
  </sheetViews>
  <sheetFormatPr defaultRowHeight="14.25" x14ac:dyDescent="0.2"/>
  <cols>
    <col min="4" max="4" width="33" customWidth="1"/>
    <col min="8" max="8" width="62" customWidth="1"/>
    <col min="9" max="9" width="11.5" customWidth="1"/>
    <col min="10" max="12" width="9" style="89"/>
  </cols>
  <sheetData>
    <row r="2" spans="1:19" ht="15" x14ac:dyDescent="0.25">
      <c r="I2" s="73" t="s">
        <v>405</v>
      </c>
      <c r="J2" s="86" t="s">
        <v>397</v>
      </c>
      <c r="K2" s="86" t="s">
        <v>404</v>
      </c>
      <c r="L2" s="86" t="s">
        <v>399</v>
      </c>
    </row>
    <row r="3" spans="1:19" ht="20.25" x14ac:dyDescent="0.2">
      <c r="A3" s="10"/>
      <c r="B3" s="19" t="s">
        <v>258</v>
      </c>
      <c r="C3" s="145" t="s">
        <v>257</v>
      </c>
      <c r="D3" s="146"/>
      <c r="E3" s="146"/>
      <c r="F3" s="146"/>
      <c r="G3" s="146"/>
      <c r="H3" s="146"/>
      <c r="I3" s="36"/>
      <c r="J3" s="329"/>
      <c r="K3" s="329"/>
      <c r="L3" s="330"/>
      <c r="M3" s="40">
        <f>M16</f>
        <v>85</v>
      </c>
    </row>
    <row r="4" spans="1:19" ht="20.25" x14ac:dyDescent="0.3">
      <c r="A4" s="10"/>
      <c r="B4" s="172" t="s">
        <v>259</v>
      </c>
      <c r="C4" s="207" t="s">
        <v>4</v>
      </c>
      <c r="D4" s="207"/>
      <c r="E4" s="311" t="s">
        <v>260</v>
      </c>
      <c r="F4" s="311"/>
      <c r="G4" s="311"/>
      <c r="H4" s="311"/>
      <c r="I4" s="125"/>
      <c r="J4" s="122">
        <v>1</v>
      </c>
      <c r="K4" s="122"/>
      <c r="L4" s="122">
        <v>1</v>
      </c>
      <c r="M4" s="238" t="s">
        <v>408</v>
      </c>
      <c r="N4" s="239"/>
      <c r="O4" s="239"/>
      <c r="P4" s="239"/>
      <c r="Q4" s="239"/>
      <c r="R4" s="239"/>
      <c r="S4" s="239"/>
    </row>
    <row r="5" spans="1:19" ht="20.25" x14ac:dyDescent="0.3">
      <c r="A5" s="10"/>
      <c r="B5" s="172"/>
      <c r="C5" s="207"/>
      <c r="D5" s="207"/>
      <c r="E5" s="311" t="s">
        <v>261</v>
      </c>
      <c r="F5" s="311"/>
      <c r="G5" s="311"/>
      <c r="H5" s="311"/>
      <c r="I5" s="125"/>
      <c r="J5" s="122">
        <v>1</v>
      </c>
      <c r="K5" s="122"/>
      <c r="L5" s="122">
        <v>1</v>
      </c>
      <c r="M5" s="40"/>
    </row>
    <row r="6" spans="1:19" ht="20.25" x14ac:dyDescent="0.3">
      <c r="A6" s="10"/>
      <c r="B6" s="38" t="s">
        <v>263</v>
      </c>
      <c r="C6" s="149" t="s">
        <v>262</v>
      </c>
      <c r="D6" s="151"/>
      <c r="E6" s="331"/>
      <c r="F6" s="332"/>
      <c r="G6" s="332"/>
      <c r="H6" s="333"/>
      <c r="I6" s="141"/>
      <c r="J6" s="142"/>
      <c r="K6" s="142"/>
      <c r="L6" s="142"/>
      <c r="M6" s="40"/>
    </row>
    <row r="7" spans="1:19" ht="20.25" x14ac:dyDescent="0.3">
      <c r="A7" s="10"/>
      <c r="B7" s="172" t="s">
        <v>264</v>
      </c>
      <c r="C7" s="207" t="s">
        <v>265</v>
      </c>
      <c r="D7" s="207"/>
      <c r="E7" s="311" t="s">
        <v>266</v>
      </c>
      <c r="F7" s="311"/>
      <c r="G7" s="311"/>
      <c r="H7" s="311"/>
      <c r="I7" s="125"/>
      <c r="J7" s="122"/>
      <c r="K7" s="122"/>
      <c r="L7" s="122">
        <v>1</v>
      </c>
      <c r="M7" s="238" t="s">
        <v>408</v>
      </c>
      <c r="N7" s="239"/>
      <c r="O7" s="239"/>
      <c r="P7" s="239"/>
      <c r="Q7" s="239"/>
      <c r="R7" s="239"/>
      <c r="S7" s="239"/>
    </row>
    <row r="8" spans="1:19" ht="20.25" x14ac:dyDescent="0.3">
      <c r="A8" s="10"/>
      <c r="B8" s="172"/>
      <c r="C8" s="207"/>
      <c r="D8" s="207"/>
      <c r="E8" s="311" t="s">
        <v>267</v>
      </c>
      <c r="F8" s="311"/>
      <c r="G8" s="311"/>
      <c r="H8" s="311"/>
      <c r="I8" s="125"/>
      <c r="J8" s="122"/>
      <c r="K8" s="122"/>
      <c r="L8" s="122">
        <v>1</v>
      </c>
      <c r="M8" s="40"/>
    </row>
    <row r="9" spans="1:19" ht="20.25" x14ac:dyDescent="0.3">
      <c r="A9" s="10"/>
      <c r="B9" s="172"/>
      <c r="C9" s="207"/>
      <c r="D9" s="207"/>
      <c r="E9" s="311" t="s">
        <v>268</v>
      </c>
      <c r="F9" s="311"/>
      <c r="G9" s="311"/>
      <c r="H9" s="311"/>
      <c r="I9" s="125"/>
      <c r="J9" s="122"/>
      <c r="K9" s="122"/>
      <c r="L9" s="122">
        <v>1</v>
      </c>
      <c r="M9" s="49"/>
    </row>
    <row r="10" spans="1:19" ht="20.25" x14ac:dyDescent="0.3">
      <c r="A10" s="10"/>
      <c r="B10" s="172"/>
      <c r="C10" s="207"/>
      <c r="D10" s="207"/>
      <c r="E10" s="311" t="s">
        <v>269</v>
      </c>
      <c r="F10" s="311"/>
      <c r="G10" s="311"/>
      <c r="H10" s="311"/>
      <c r="I10" s="125"/>
      <c r="J10" s="122"/>
      <c r="K10" s="122">
        <v>1</v>
      </c>
      <c r="L10" s="122"/>
      <c r="M10" s="40"/>
    </row>
    <row r="11" spans="1:19" ht="20.25" x14ac:dyDescent="0.3">
      <c r="A11" s="10"/>
      <c r="B11" s="172"/>
      <c r="C11" s="207"/>
      <c r="D11" s="207"/>
      <c r="E11" s="311" t="s">
        <v>270</v>
      </c>
      <c r="F11" s="311"/>
      <c r="G11" s="311"/>
      <c r="H11" s="311"/>
      <c r="I11" s="125"/>
      <c r="J11" s="122"/>
      <c r="K11" s="122">
        <v>1</v>
      </c>
      <c r="L11" s="122"/>
      <c r="M11" s="40"/>
    </row>
    <row r="12" spans="1:19" ht="20.25" x14ac:dyDescent="0.3">
      <c r="A12" s="10"/>
      <c r="B12" s="172" t="s">
        <v>272</v>
      </c>
      <c r="C12" s="207" t="s">
        <v>271</v>
      </c>
      <c r="D12" s="207"/>
      <c r="E12" s="311" t="s">
        <v>273</v>
      </c>
      <c r="F12" s="311"/>
      <c r="G12" s="311"/>
      <c r="H12" s="311"/>
      <c r="I12" s="125"/>
      <c r="J12" s="122"/>
      <c r="K12" s="122">
        <v>1</v>
      </c>
      <c r="L12" s="122">
        <v>1</v>
      </c>
      <c r="M12" s="40"/>
    </row>
    <row r="13" spans="1:19" ht="20.25" x14ac:dyDescent="0.3">
      <c r="A13" s="10"/>
      <c r="B13" s="172"/>
      <c r="C13" s="207"/>
      <c r="D13" s="207"/>
      <c r="E13" s="311" t="s">
        <v>274</v>
      </c>
      <c r="F13" s="311"/>
      <c r="G13" s="311"/>
      <c r="H13" s="311"/>
      <c r="I13" s="125"/>
      <c r="J13" s="122"/>
      <c r="K13" s="122">
        <v>1</v>
      </c>
      <c r="L13" s="122"/>
      <c r="M13" s="40"/>
    </row>
    <row r="14" spans="1:19" ht="20.25" x14ac:dyDescent="0.3">
      <c r="A14" s="10"/>
      <c r="B14" s="172"/>
      <c r="C14" s="207"/>
      <c r="D14" s="207"/>
      <c r="E14" s="311" t="s">
        <v>275</v>
      </c>
      <c r="F14" s="311"/>
      <c r="G14" s="311"/>
      <c r="H14" s="311"/>
      <c r="I14" s="125"/>
      <c r="J14" s="122"/>
      <c r="K14" s="122">
        <v>1</v>
      </c>
      <c r="L14" s="122"/>
      <c r="M14" s="40"/>
    </row>
    <row r="15" spans="1:19" ht="23.25" x14ac:dyDescent="0.35">
      <c r="J15" s="94">
        <f>J4+J5+J7+J8+J9+J10+J11+J12+J13+J14</f>
        <v>2</v>
      </c>
      <c r="K15" s="94">
        <f>K4+K5+K7+K8+K9+K10+K11+K12+K13+K14</f>
        <v>5</v>
      </c>
      <c r="L15" s="94">
        <f>L4+L5+L7+L8+L9+L10+L11+L12+L13+L14</f>
        <v>6</v>
      </c>
      <c r="M15" s="82">
        <f>SUM(J15:L15)</f>
        <v>13</v>
      </c>
      <c r="N15" s="72" t="s">
        <v>395</v>
      </c>
      <c r="O15" s="236" t="s">
        <v>406</v>
      </c>
      <c r="P15" s="237"/>
      <c r="Q15" s="237"/>
    </row>
    <row r="16" spans="1:19" ht="23.25" x14ac:dyDescent="0.35">
      <c r="J16" s="94">
        <f>(J4+J5+J7+J8+J9+J10+J11+J12+J13+J14)*0</f>
        <v>0</v>
      </c>
      <c r="K16" s="94">
        <f>(K4+K5+K7+K8+K9+K10+K11+K12+K13+K14)/10*100/2</f>
        <v>25</v>
      </c>
      <c r="L16" s="94">
        <f>(L4+L5+L7+L8+L9+L10+L11+L12+L13+L14)/10*100</f>
        <v>60</v>
      </c>
      <c r="M16" s="82">
        <f>SUM(J16:L16)</f>
        <v>85</v>
      </c>
      <c r="N16" s="72" t="s">
        <v>391</v>
      </c>
      <c r="O16" s="236" t="s">
        <v>406</v>
      </c>
      <c r="P16" s="237"/>
      <c r="Q16" s="237"/>
    </row>
    <row r="19" spans="5:5" x14ac:dyDescent="0.2">
      <c r="E19" s="121"/>
    </row>
  </sheetData>
  <sheetProtection password="CF7A" sheet="1" objects="1" scenarios="1" selectLockedCells="1" selectUnlockedCells="1"/>
  <mergeCells count="24">
    <mergeCell ref="J3:L3"/>
    <mergeCell ref="E6:H6"/>
    <mergeCell ref="B7:B11"/>
    <mergeCell ref="C7:D11"/>
    <mergeCell ref="E7:H7"/>
    <mergeCell ref="E8:H8"/>
    <mergeCell ref="E9:H9"/>
    <mergeCell ref="E10:H10"/>
    <mergeCell ref="E11:H11"/>
    <mergeCell ref="C3:H3"/>
    <mergeCell ref="B4:B5"/>
    <mergeCell ref="C4:D5"/>
    <mergeCell ref="E4:H4"/>
    <mergeCell ref="E5:H5"/>
    <mergeCell ref="B12:B14"/>
    <mergeCell ref="C12:D14"/>
    <mergeCell ref="E12:H12"/>
    <mergeCell ref="E13:H13"/>
    <mergeCell ref="E14:H14"/>
    <mergeCell ref="O15:Q15"/>
    <mergeCell ref="O16:Q16"/>
    <mergeCell ref="M4:S4"/>
    <mergeCell ref="M7:S7"/>
    <mergeCell ref="C6:D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G16"/>
  <sheetViews>
    <sheetView rightToLeft="1" workbookViewId="0">
      <selection activeCell="B8" sqref="B8"/>
    </sheetView>
  </sheetViews>
  <sheetFormatPr defaultRowHeight="14.25" x14ac:dyDescent="0.2"/>
  <cols>
    <col min="2" max="2" width="26.875" customWidth="1"/>
    <col min="3" max="3" width="10.375" customWidth="1"/>
    <col min="4" max="4" width="10.875" customWidth="1"/>
    <col min="5" max="5" width="11.375" customWidth="1"/>
    <col min="6" max="7" width="10.75" customWidth="1"/>
  </cols>
  <sheetData>
    <row r="1" spans="2:7" x14ac:dyDescent="0.2">
      <c r="B1" s="334" t="s">
        <v>409</v>
      </c>
      <c r="C1" s="335"/>
      <c r="D1" s="335"/>
      <c r="E1" s="335"/>
      <c r="F1" s="335"/>
      <c r="G1" s="335"/>
    </row>
    <row r="2" spans="2:7" x14ac:dyDescent="0.2">
      <c r="B2" s="336"/>
      <c r="C2" s="336"/>
      <c r="D2" s="336"/>
      <c r="E2" s="336"/>
      <c r="F2" s="336"/>
      <c r="G2" s="336"/>
    </row>
    <row r="3" spans="2:7" ht="18" x14ac:dyDescent="0.25">
      <c r="B3" s="99" t="s">
        <v>403</v>
      </c>
      <c r="C3" s="100" t="s">
        <v>391</v>
      </c>
      <c r="D3" s="100" t="s">
        <v>397</v>
      </c>
      <c r="E3" s="100" t="s">
        <v>398</v>
      </c>
      <c r="F3" s="100" t="s">
        <v>399</v>
      </c>
      <c r="G3" s="100" t="s">
        <v>395</v>
      </c>
    </row>
    <row r="4" spans="2:7" ht="18" x14ac:dyDescent="0.25">
      <c r="B4" s="99" t="s">
        <v>396</v>
      </c>
      <c r="C4" s="95">
        <f>'الأنشطة والمستندات'!M19</f>
        <v>76.92307692307692</v>
      </c>
      <c r="D4" s="98">
        <f>'الأنشطة والمستندات'!J20</f>
        <v>2</v>
      </c>
      <c r="E4" s="98">
        <f>'الأنشطة والمستندات'!K20</f>
        <v>4</v>
      </c>
      <c r="F4" s="98">
        <f>'الأنشطة والمستندات'!L20</f>
        <v>8</v>
      </c>
      <c r="G4" s="95">
        <f>D4+E4+F4</f>
        <v>14</v>
      </c>
    </row>
    <row r="5" spans="2:7" ht="18" x14ac:dyDescent="0.25">
      <c r="B5" s="99" t="s">
        <v>400</v>
      </c>
      <c r="C5" s="95">
        <f>'متطلبات نظام إدارة الجودة'!M8</f>
        <v>100</v>
      </c>
      <c r="D5" s="98">
        <f>'متطلبات نظام إدارة الجودة'!J9</f>
        <v>0</v>
      </c>
      <c r="E5" s="98">
        <f>'متطلبات نظام إدارة الجودة'!K9</f>
        <v>0</v>
      </c>
      <c r="F5" s="98">
        <f>'متطلبات نظام إدارة الجودة'!L9</f>
        <v>3</v>
      </c>
      <c r="G5" s="95">
        <f t="shared" ref="G5:G12" si="0">D5+E5+F5</f>
        <v>3</v>
      </c>
    </row>
    <row r="6" spans="2:7" ht="18" x14ac:dyDescent="0.25">
      <c r="B6" s="99" t="s">
        <v>401</v>
      </c>
      <c r="C6" s="95">
        <f>'سياق المنظمة'!M20</f>
        <v>71.875</v>
      </c>
      <c r="D6" s="98">
        <f>'سياق المنظمة'!J21</f>
        <v>2</v>
      </c>
      <c r="E6" s="98">
        <f>'سياق المنظمة'!K21</f>
        <v>7</v>
      </c>
      <c r="F6" s="98">
        <f>'سياق المنظمة'!L21</f>
        <v>8</v>
      </c>
      <c r="G6" s="95">
        <f t="shared" si="0"/>
        <v>17</v>
      </c>
    </row>
    <row r="7" spans="2:7" ht="18" x14ac:dyDescent="0.25">
      <c r="B7" s="99" t="s">
        <v>51</v>
      </c>
      <c r="C7" s="95">
        <f>القيادة!M34</f>
        <v>75</v>
      </c>
      <c r="D7" s="98">
        <f>القيادة!J35</f>
        <v>1</v>
      </c>
      <c r="E7" s="98">
        <f>القيادة!K35</f>
        <v>7</v>
      </c>
      <c r="F7" s="98">
        <f>القيادة!L35</f>
        <v>16</v>
      </c>
      <c r="G7" s="95">
        <f t="shared" si="0"/>
        <v>24</v>
      </c>
    </row>
    <row r="8" spans="2:7" ht="18" x14ac:dyDescent="0.25">
      <c r="B8" s="99" t="s">
        <v>402</v>
      </c>
      <c r="C8" s="95">
        <f>التخطيط!M30</f>
        <v>77.272727272727266</v>
      </c>
      <c r="D8" s="98">
        <f>التخطيط!J31</f>
        <v>0</v>
      </c>
      <c r="E8" s="98">
        <f>التخطيط!K31</f>
        <v>10</v>
      </c>
      <c r="F8" s="98">
        <f>التخطيط!L31</f>
        <v>12</v>
      </c>
      <c r="G8" s="95">
        <f t="shared" si="0"/>
        <v>22</v>
      </c>
    </row>
    <row r="9" spans="2:7" ht="18" x14ac:dyDescent="0.25">
      <c r="B9" s="99" t="s">
        <v>78</v>
      </c>
      <c r="C9" s="95">
        <f>المساندة!M45</f>
        <v>71.621621621621614</v>
      </c>
      <c r="D9" s="98">
        <f>المساندة!J44</f>
        <v>0</v>
      </c>
      <c r="E9" s="98">
        <f>المساندة!K44</f>
        <v>21</v>
      </c>
      <c r="F9" s="98">
        <f>المساندة!L44</f>
        <v>16</v>
      </c>
      <c r="G9" s="95">
        <f t="shared" si="0"/>
        <v>37</v>
      </c>
    </row>
    <row r="10" spans="2:7" ht="18" x14ac:dyDescent="0.25">
      <c r="B10" s="99" t="s">
        <v>104</v>
      </c>
      <c r="C10" s="95">
        <f>التشغيل!N80</f>
        <v>65.909090909090907</v>
      </c>
      <c r="D10" s="98">
        <f>التشغيل!K79</f>
        <v>20</v>
      </c>
      <c r="E10" s="98">
        <f>التشغيل!L79</f>
        <v>15</v>
      </c>
      <c r="F10" s="98">
        <f>التشغيل!M79</f>
        <v>36</v>
      </c>
      <c r="G10" s="95">
        <f t="shared" si="0"/>
        <v>71</v>
      </c>
    </row>
    <row r="11" spans="2:7" ht="18" x14ac:dyDescent="0.25">
      <c r="B11" s="99" t="s">
        <v>211</v>
      </c>
      <c r="C11" s="95">
        <f>'تقييم الأداء'!M37</f>
        <v>29.310344827586206</v>
      </c>
      <c r="D11" s="98">
        <f>'تقييم الأداء'!J36</f>
        <v>29</v>
      </c>
      <c r="E11" s="98">
        <f>'تقييم الأداء'!K36</f>
        <v>5</v>
      </c>
      <c r="F11" s="98">
        <f>'تقييم الأداء'!L36</f>
        <v>6</v>
      </c>
      <c r="G11" s="95">
        <f t="shared" si="0"/>
        <v>40</v>
      </c>
    </row>
    <row r="12" spans="2:7" ht="18" x14ac:dyDescent="0.25">
      <c r="B12" s="99" t="s">
        <v>257</v>
      </c>
      <c r="C12" s="95">
        <f>التحسين!M16</f>
        <v>85</v>
      </c>
      <c r="D12" s="98">
        <f>التحسين!J15</f>
        <v>2</v>
      </c>
      <c r="E12" s="98">
        <f>التحسين!K15</f>
        <v>5</v>
      </c>
      <c r="F12" s="98">
        <f>التحسين!L15</f>
        <v>6</v>
      </c>
      <c r="G12" s="95">
        <f t="shared" si="0"/>
        <v>13</v>
      </c>
    </row>
    <row r="13" spans="2:7" ht="18" x14ac:dyDescent="0.2">
      <c r="B13" s="45"/>
      <c r="C13" s="96"/>
      <c r="D13" s="96"/>
      <c r="E13" s="96"/>
      <c r="F13" s="96"/>
      <c r="G13" s="97">
        <f>SUM(G4:G12)</f>
        <v>241</v>
      </c>
    </row>
    <row r="15" spans="2:7" x14ac:dyDescent="0.2">
      <c r="B15" s="334" t="s">
        <v>409</v>
      </c>
      <c r="C15" s="335"/>
      <c r="D15" s="335"/>
      <c r="E15" s="335"/>
      <c r="F15" s="335"/>
      <c r="G15" s="335"/>
    </row>
    <row r="16" spans="2:7" x14ac:dyDescent="0.2">
      <c r="B16" s="336"/>
      <c r="C16" s="336"/>
      <c r="D16" s="336"/>
      <c r="E16" s="336"/>
      <c r="F16" s="336"/>
      <c r="G16" s="336"/>
    </row>
  </sheetData>
  <sheetProtection sheet="1" objects="1" scenarios="1"/>
  <mergeCells count="2">
    <mergeCell ref="B1:G2"/>
    <mergeCell ref="B15:G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11</vt:i4>
      </vt:variant>
    </vt:vector>
  </HeadingPairs>
  <TitlesOfParts>
    <vt:vector size="11" baseType="lpstr">
      <vt:lpstr>نظام ادارة الجودة</vt:lpstr>
      <vt:lpstr>الأنشطة والمستندات</vt:lpstr>
      <vt:lpstr>متطلبات نظام إدارة الجودة</vt:lpstr>
      <vt:lpstr>سياق المنظمة</vt:lpstr>
      <vt:lpstr>القيادة</vt:lpstr>
      <vt:lpstr>التخطيط</vt:lpstr>
      <vt:lpstr>المساندة</vt:lpstr>
      <vt:lpstr>التشغيل</vt:lpstr>
      <vt:lpstr>تقييم الأداء</vt:lpstr>
      <vt:lpstr>التحسين</vt:lpstr>
      <vt:lpstr>النتائج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Rabee</dc:creator>
  <cp:lastModifiedBy>خالد الشريعة</cp:lastModifiedBy>
  <cp:lastPrinted>2011-01-24T16:52:40Z</cp:lastPrinted>
  <dcterms:created xsi:type="dcterms:W3CDTF">2011-01-22T18:40:34Z</dcterms:created>
  <dcterms:modified xsi:type="dcterms:W3CDTF">2022-06-03T18:04:13Z</dcterms:modified>
</cp:coreProperties>
</file>